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FU Fælles arkiv\Administration\Økonomi\Budget\2018\"/>
    </mc:Choice>
  </mc:AlternateContent>
  <bookViews>
    <workbookView xWindow="0" yWindow="0" windowWidth="15360" windowHeight="7155" tabRatio="758" activeTab="2"/>
  </bookViews>
  <sheets>
    <sheet name="Budget2018" sheetId="6" r:id="rId1"/>
    <sheet name="Best.-Adm." sheetId="2" r:id="rId2"/>
    <sheet name="SU" sheetId="7" r:id="rId3"/>
    <sheet name="AU" sheetId="8" r:id="rId4"/>
    <sheet name="Dommere" sheetId="9" r:id="rId5"/>
    <sheet name="Ø-Udvalg" sheetId="4" r:id="rId6"/>
  </sheets>
  <calcPr calcId="152511" calcMode="manual"/>
</workbook>
</file>

<file path=xl/calcChain.xml><?xml version="1.0" encoding="utf-8"?>
<calcChain xmlns="http://schemas.openxmlformats.org/spreadsheetml/2006/main">
  <c r="C121" i="8" l="1"/>
  <c r="C117" i="8"/>
  <c r="C115" i="8"/>
  <c r="E17" i="9"/>
  <c r="D4" i="4" l="1"/>
  <c r="C119" i="8" l="1"/>
  <c r="C122" i="8"/>
  <c r="C116" i="8"/>
  <c r="D110" i="8"/>
  <c r="C120" i="8" l="1"/>
  <c r="D94" i="8"/>
  <c r="C118" i="8" l="1"/>
  <c r="D35" i="8"/>
  <c r="F21" i="7" l="1"/>
  <c r="F9" i="7"/>
  <c r="D11" i="4"/>
  <c r="D19" i="4"/>
  <c r="D26" i="8"/>
  <c r="D44" i="8"/>
  <c r="D62" i="8"/>
  <c r="D84" i="8"/>
  <c r="D72" i="8"/>
  <c r="D78" i="8"/>
  <c r="D98" i="8"/>
  <c r="D23" i="4" l="1"/>
  <c r="C10" i="2"/>
  <c r="D53" i="8" l="1"/>
  <c r="D113" i="8" s="1"/>
  <c r="E5" i="9" l="1"/>
  <c r="D16" i="8" l="1"/>
  <c r="F29" i="7"/>
  <c r="F31" i="7" l="1"/>
  <c r="F19" i="6" s="1"/>
  <c r="E15" i="9" l="1"/>
  <c r="E9" i="9"/>
  <c r="D7" i="8" l="1"/>
  <c r="D125" i="8" s="1"/>
  <c r="C36" i="2"/>
  <c r="F15" i="6" s="1"/>
  <c r="D112" i="8" l="1"/>
  <c r="C26" i="2"/>
  <c r="F21" i="6" l="1"/>
  <c r="F12" i="6" l="1"/>
  <c r="C17" i="2"/>
  <c r="F16" i="6" s="1"/>
  <c r="F20" i="6" l="1"/>
  <c r="F22" i="6"/>
  <c r="F6" i="6"/>
  <c r="F7" i="6"/>
  <c r="F5" i="6"/>
  <c r="F4" i="6"/>
  <c r="F17" i="6"/>
  <c r="C40" i="2"/>
  <c r="F14" i="6" s="1"/>
  <c r="F18" i="6"/>
  <c r="C32" i="2"/>
  <c r="F13" i="6" s="1"/>
  <c r="F24" i="6" l="1"/>
  <c r="F10" i="6"/>
  <c r="F25" i="6" l="1"/>
  <c r="F27" i="6" s="1"/>
</calcChain>
</file>

<file path=xl/comments1.xml><?xml version="1.0" encoding="utf-8"?>
<comments xmlns="http://schemas.openxmlformats.org/spreadsheetml/2006/main">
  <authors>
    <author>Nikolaj Nedovic Larsen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Pris pr. måned pr. medlem
reguleret i forhold til det generelle inflationsniveau</t>
        </r>
      </text>
    </comment>
    <comment ref="E4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Baseret på antal i 2015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Pris pr. elevpakke reguleret med 4 kr.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Baseret på antal i 2015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Pris pr. tandemerklæring
reguleret med 2 kr.</t>
        </r>
      </text>
    </comment>
    <comment ref="E6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Baseret på antal i 2015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Pris pr. genindmeldelse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Nikolaj Nedovic Larsen:</t>
        </r>
        <r>
          <rPr>
            <sz val="8"/>
            <color indexed="81"/>
            <rFont val="Tahoma"/>
            <family val="2"/>
          </rPr>
          <t xml:space="preserve">
Baseret på antal i 2015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Nikolaj Nedovic Larsen:</t>
        </r>
        <r>
          <rPr>
            <sz val="9"/>
            <color indexed="81"/>
            <rFont val="Tahoma"/>
            <charset val="1"/>
          </rPr>
          <t xml:space="preserve">
Salg af vinger</t>
        </r>
      </text>
    </comment>
  </commentList>
</comments>
</file>

<file path=xl/comments2.xml><?xml version="1.0" encoding="utf-8"?>
<comments xmlns="http://schemas.openxmlformats.org/spreadsheetml/2006/main">
  <authors>
    <author>Nikolaj Nedovic Larsen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</rPr>
          <t>Nikolaj Nedovic Larsen:</t>
        </r>
        <r>
          <rPr>
            <sz val="9"/>
            <color indexed="81"/>
            <rFont val="Tahoma"/>
            <family val="2"/>
          </rPr>
          <t xml:space="preserve">
Udgift slået sammen med anden konto.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Nikolaj Nedovic Larsen:</t>
        </r>
        <r>
          <rPr>
            <sz val="9"/>
            <color indexed="81"/>
            <rFont val="Tahoma"/>
            <family val="2"/>
          </rPr>
          <t xml:space="preserve">
Kender ikke reguleringen endnu.</t>
        </r>
      </text>
    </comment>
  </commentList>
</comments>
</file>

<file path=xl/comments3.xml><?xml version="1.0" encoding="utf-8"?>
<comments xmlns="http://schemas.openxmlformats.org/spreadsheetml/2006/main">
  <authors>
    <author>Nikolaj Nedovic Larsen</author>
  </authors>
  <commentList>
    <comment ref="C57" authorId="0" shapeId="0">
      <text>
        <r>
          <rPr>
            <b/>
            <sz val="9"/>
            <color indexed="81"/>
            <rFont val="Tahoma"/>
            <family val="2"/>
          </rPr>
          <t>Nikolaj Nedovic Larsen:</t>
        </r>
        <r>
          <rPr>
            <sz val="9"/>
            <color indexed="81"/>
            <rFont val="Tahoma"/>
            <family val="2"/>
          </rPr>
          <t xml:space="preserve">
Afventer input fra Skydive Viborg
</t>
        </r>
      </text>
    </comment>
  </commentList>
</comments>
</file>

<file path=xl/sharedStrings.xml><?xml version="1.0" encoding="utf-8"?>
<sst xmlns="http://schemas.openxmlformats.org/spreadsheetml/2006/main" count="307" uniqueCount="236">
  <si>
    <t>Elevpakker</t>
  </si>
  <si>
    <t>Udgifter DFU Administration</t>
  </si>
  <si>
    <t>Adm. Generelt</t>
  </si>
  <si>
    <t>Personale omkostninger</t>
  </si>
  <si>
    <t>Administration i alt</t>
  </si>
  <si>
    <t>Udgifter DFU Bestyrelse</t>
  </si>
  <si>
    <t>Bestyrelse i alt</t>
  </si>
  <si>
    <t>Udgifter DFU Forsikringer</t>
  </si>
  <si>
    <t>Ansvarsforsikring</t>
  </si>
  <si>
    <t>Erhvervsforsikring, dommerudstyr</t>
  </si>
  <si>
    <t>DIF fællesforsikring</t>
  </si>
  <si>
    <t>Forsikringer i alt</t>
  </si>
  <si>
    <t>Udgifter Uddannelse</t>
  </si>
  <si>
    <t>Uddannelse i alt</t>
  </si>
  <si>
    <t>Indtægter</t>
  </si>
  <si>
    <t>Kontingenter</t>
  </si>
  <si>
    <t>Indtægter i alt</t>
  </si>
  <si>
    <t>Udgifter</t>
  </si>
  <si>
    <t>Disposition</t>
  </si>
  <si>
    <t>Forsikringer</t>
  </si>
  <si>
    <t>Udgifter i alt</t>
  </si>
  <si>
    <t>Indtægter - udgifter</t>
  </si>
  <si>
    <t>Præcision i alt</t>
  </si>
  <si>
    <t>Møder og administration</t>
  </si>
  <si>
    <t>Canopy Piloting i alt</t>
  </si>
  <si>
    <t>Præcision - AU</t>
  </si>
  <si>
    <t>Free-Fly - AU</t>
  </si>
  <si>
    <t>Varesalg i øvrigt</t>
  </si>
  <si>
    <t>Formation</t>
  </si>
  <si>
    <t>Møder og Administration</t>
  </si>
  <si>
    <t>Instruktørudvalg i alt</t>
  </si>
  <si>
    <t>Instruktør- og Sikkerhedsudvalget</t>
  </si>
  <si>
    <t>Instruktør- og Sikkerhedsudvalg i alt</t>
  </si>
  <si>
    <t>Genindmeldelser</t>
  </si>
  <si>
    <t>KDA</t>
  </si>
  <si>
    <t>Formands &amp; Budgetmøde / Rep.møde</t>
  </si>
  <si>
    <t>Årets resultat (budgetteret)</t>
  </si>
  <si>
    <t>Disciplin udvalgene i alt</t>
  </si>
  <si>
    <t>Udgifter KDA</t>
  </si>
  <si>
    <t>KDA kontingent</t>
  </si>
  <si>
    <t>KDA udgifter i alt</t>
  </si>
  <si>
    <t>Aktivitetsudvalget i alt</t>
  </si>
  <si>
    <t>AU - KLUB AKTIVITET/INPUT</t>
  </si>
  <si>
    <t>DFU Aktivitetsudvalg</t>
  </si>
  <si>
    <t>Bogholderi og Revisions gebyr</t>
  </si>
  <si>
    <t>Formation - AU</t>
  </si>
  <si>
    <t>Klubudviklingsseminar</t>
  </si>
  <si>
    <t>Riggermøde</t>
  </si>
  <si>
    <t>ØFK</t>
  </si>
  <si>
    <t>FDK</t>
  </si>
  <si>
    <t>Aversi</t>
  </si>
  <si>
    <t>Wingsuit</t>
  </si>
  <si>
    <t>Øvrige seminar</t>
  </si>
  <si>
    <t>Renteindtægter</t>
  </si>
  <si>
    <t>Øvrige seminarer i alt</t>
  </si>
  <si>
    <t>Kopi &amp; Tryk opgaver (elev-sæt+tandemerkl.) 
herunder Fastholdelsesmat. / DFU kalender</t>
  </si>
  <si>
    <t>Free-Fly</t>
  </si>
  <si>
    <t>DFU Administration</t>
  </si>
  <si>
    <t>DFU Bestyrelse</t>
  </si>
  <si>
    <t>Internationalt arbejde (IPC)</t>
  </si>
  <si>
    <t xml:space="preserve">Møder &amp; Administration </t>
  </si>
  <si>
    <t>Husleje</t>
  </si>
  <si>
    <t>Formation i alt</t>
  </si>
  <si>
    <t>Free-Fly i alt</t>
  </si>
  <si>
    <t>Canopy Piloting - AU</t>
  </si>
  <si>
    <t>Wingsuit i alt</t>
  </si>
  <si>
    <t>Materieludvalget</t>
  </si>
  <si>
    <t>Materieludvalget i alt</t>
  </si>
  <si>
    <t>Instruktørudvalget</t>
  </si>
  <si>
    <t>Tandemerklæring</t>
  </si>
  <si>
    <t>Bestyrelsesseminar</t>
  </si>
  <si>
    <t>Udg. Formands &amp; Budgetmøde / Rep.møde</t>
  </si>
  <si>
    <t xml:space="preserve"> </t>
  </si>
  <si>
    <t>Klubinput AU i alt</t>
  </si>
  <si>
    <t>Udvalgsinput AU i alt</t>
  </si>
  <si>
    <t>InTime fornyelse</t>
  </si>
  <si>
    <t>DFU Dommere</t>
  </si>
  <si>
    <t>Instruktøreksamen/elevkursus/forkusus</t>
  </si>
  <si>
    <t>Freefly instruktør forkursus</t>
  </si>
  <si>
    <t xml:space="preserve">Talentprojekt </t>
  </si>
  <si>
    <t>Breddeprojekt (3 x 10.000 kr.)</t>
  </si>
  <si>
    <t>Skydive Viborg</t>
  </si>
  <si>
    <t>SKV Budget 2017</t>
  </si>
  <si>
    <t xml:space="preserve">Møder og administration </t>
  </si>
  <si>
    <t>Tandemuddannelse</t>
  </si>
  <si>
    <t>Kompetenceudvikling i DFU</t>
  </si>
  <si>
    <t>Dommere generelt</t>
  </si>
  <si>
    <t>Dommere generelt i alt</t>
  </si>
  <si>
    <t>Fællesstævner</t>
  </si>
  <si>
    <t>Mentorprojekt</t>
  </si>
  <si>
    <t>Freefly forårstur</t>
  </si>
  <si>
    <t xml:space="preserve">Nordisk dommerseminar </t>
  </si>
  <si>
    <t>AFF-instruktør kursus/eksamen</t>
  </si>
  <si>
    <t>Klubudvikling</t>
  </si>
  <si>
    <t>AU aktiviteter</t>
  </si>
  <si>
    <t>Kvindefokus</t>
  </si>
  <si>
    <t>Storflystævner</t>
  </si>
  <si>
    <t>Vindtunnel</t>
  </si>
  <si>
    <t>Luftfartsmyndighed</t>
  </si>
  <si>
    <t>FAI konkurrencedeltagelse</t>
  </si>
  <si>
    <t>Freefly</t>
  </si>
  <si>
    <t>Formationsspring</t>
  </si>
  <si>
    <t>FAI i alt</t>
  </si>
  <si>
    <t>Danske konkurrencer</t>
  </si>
  <si>
    <t>DM i CP+WS</t>
  </si>
  <si>
    <t>DM i præc</t>
  </si>
  <si>
    <t>DFU konkurrencer i alt</t>
  </si>
  <si>
    <t>SU træningsbudget</t>
  </si>
  <si>
    <t>Træning i alt</t>
  </si>
  <si>
    <t>Breddeprojekter</t>
  </si>
  <si>
    <t>SU i alt</t>
  </si>
  <si>
    <t>Swoop project 2018</t>
  </si>
  <si>
    <t>Fællesstævne</t>
  </si>
  <si>
    <t>VAF</t>
  </si>
  <si>
    <t>AU aktivitet</t>
  </si>
  <si>
    <t>DFU BUDGET 2018</t>
  </si>
  <si>
    <t>Træningsdommerkursus Freefly</t>
  </si>
  <si>
    <t>Skærmflyvningskursus - forår</t>
  </si>
  <si>
    <t>Storflystævne - 50 årsjubilæum (FF/FS camp/udtjek)</t>
  </si>
  <si>
    <t>Skærmflyvningskursus</t>
  </si>
  <si>
    <t>Freefly skillcamp med fokus på tracking</t>
  </si>
  <si>
    <t>Administration</t>
  </si>
  <si>
    <t>Dommerelevcomputer</t>
  </si>
  <si>
    <t>DOMMERE - BUDGET 2018</t>
  </si>
  <si>
    <t>AKTIVITETSUDVALG - BUDGET 2018</t>
  </si>
  <si>
    <t>SPORTSUDVALG - BUDGET 2018</t>
  </si>
  <si>
    <t>Safety day - tiltag blandt de sjællandske klubber</t>
  </si>
  <si>
    <t>Swoopliga konkurrence i løbet af 2018 (4 stk a 1.500)</t>
  </si>
  <si>
    <t>CP Mentor Projekt (6 mentorer og 6 mentee)</t>
  </si>
  <si>
    <t>Formationsspring - (Queensland, Australien - 6. okt.)</t>
  </si>
  <si>
    <t>Wingsuit performance - (Tjekkiet - 26. august)</t>
  </si>
  <si>
    <t>Aktivitetsseminar (SU, AU, IU, MU,best. &amp; adm.)</t>
  </si>
  <si>
    <t>DIF's Strategi tilskud</t>
  </si>
  <si>
    <t>FDK Budget 2018</t>
  </si>
  <si>
    <t>NFK</t>
  </si>
  <si>
    <t>NFK Budget 2018</t>
  </si>
  <si>
    <t>VAF Budget 2018</t>
  </si>
  <si>
    <t>Turboelevugen (Uge 26)</t>
  </si>
  <si>
    <t>Storflystævne (uge 26) - Storformation</t>
  </si>
  <si>
    <t>Storflystævne (uge 38) - Storformation</t>
  </si>
  <si>
    <t>AFF/elev-turen 2018 - forår</t>
  </si>
  <si>
    <t>Mentor i egen klubprojekt (fastholdelse af C-springer)</t>
  </si>
  <si>
    <t>Hvordan bliver jeg AFF instruktør?</t>
  </si>
  <si>
    <t>Aversi Budget 2018</t>
  </si>
  <si>
    <t>ØFK Sommerlejr - herunder FF/FS udtjek</t>
  </si>
  <si>
    <t>Skærmflyvningskursus (Se input fra CP AU)</t>
  </si>
  <si>
    <t>CP Minikonkurrence (c-rækken) (Se input fra CP AU)</t>
  </si>
  <si>
    <t>ØFK Budget 2018</t>
  </si>
  <si>
    <t>Haraldsminde cup 2018 - (Se under præc. AU)</t>
  </si>
  <si>
    <t>Renovering af klubhus (køkken, bad og terrasse)</t>
  </si>
  <si>
    <t>Udtjekspring (20 springere)</t>
  </si>
  <si>
    <t>Breddeprojekt 4-way (3 hold i B-række)</t>
  </si>
  <si>
    <t>Talentprojekt 4-way (1 hold i A-række)</t>
  </si>
  <si>
    <t>FS udtjekkeruddannelse</t>
  </si>
  <si>
    <t>Udviklingscamp, 4-way &amp; video</t>
  </si>
  <si>
    <t>DFU Tunnel-cup</t>
  </si>
  <si>
    <t>Breddeprojekt, SP2018</t>
  </si>
  <si>
    <t>Træningsdommerkursus</t>
  </si>
  <si>
    <t>Canopy piloting - World Meet (Wroclaw, Polen - 3. juli)</t>
  </si>
  <si>
    <t>PIA deltagelse (flybillet)</t>
  </si>
  <si>
    <t>MU seminar</t>
  </si>
  <si>
    <t>Workshop til Riggermøde og MU seminar</t>
  </si>
  <si>
    <t>Præcision - (Bulgarien - 24. aug)</t>
  </si>
  <si>
    <t>Storfly</t>
  </si>
  <si>
    <t>Læsø turen 2018 (fællesstævne)</t>
  </si>
  <si>
    <t>Læsø turen 2018 (skillcamp)</t>
  </si>
  <si>
    <t>Facilitetsoptimering</t>
  </si>
  <si>
    <t>Skærmflyvningskursus - efterår (Se input fra CP AU)</t>
  </si>
  <si>
    <t>DFU's Strategi</t>
  </si>
  <si>
    <t>Klub input</t>
  </si>
  <si>
    <t>IU &amp; MU - BUDGET 2018</t>
  </si>
  <si>
    <t>DFU IU &amp; MU</t>
  </si>
  <si>
    <t>IU &amp; MU i alt</t>
  </si>
  <si>
    <t>DFU Sportsudvalg</t>
  </si>
  <si>
    <t>WJ</t>
  </si>
  <si>
    <t>Klubsamarbejde forår (HLF, WJ, NJFK, SDV og ÅFC)</t>
  </si>
  <si>
    <t>Night Boogie series (4 x 2.000 kr)</t>
  </si>
  <si>
    <t>Flerflysstævner min. 2 cessna (2 x 4.000 kr.)</t>
  </si>
  <si>
    <t>Opvisningscamp (min. 2 fly for op tl 10 personer)</t>
  </si>
  <si>
    <t>Storflystævne</t>
  </si>
  <si>
    <t>WJ Budget 2018</t>
  </si>
  <si>
    <t>DFU Open (FF/FS/Præc) - WJ</t>
  </si>
  <si>
    <t>DM i FF/FS - FDK</t>
  </si>
  <si>
    <t>WOWS - FDK</t>
  </si>
  <si>
    <t>DFU CUP - WJ</t>
  </si>
  <si>
    <t>DM CP/WS - NJFK</t>
  </si>
  <si>
    <t>UM tunnel - Katowice, Polen</t>
  </si>
  <si>
    <t>CJ</t>
  </si>
  <si>
    <t>Klubudviklingsweekend</t>
  </si>
  <si>
    <t>Fælles elevstævne med VAF</t>
  </si>
  <si>
    <t>FS-rookiehold</t>
  </si>
  <si>
    <t>Udbygning af pakkeområde</t>
  </si>
  <si>
    <t>Angle-camp</t>
  </si>
  <si>
    <t>CJ Budget 2018</t>
  </si>
  <si>
    <t>Aktivitetsseminar og Klubudviklingsseminar</t>
  </si>
  <si>
    <t>Ipaper/hjemmeside/Podio</t>
  </si>
  <si>
    <t>Medlemsdatabase inkl. serverudg.</t>
  </si>
  <si>
    <t>Kompetenceudvikling af medarbejdere/best.medl.</t>
  </si>
  <si>
    <t>Dommer udg. national konkurrence inkl. stævnelederkursus</t>
  </si>
  <si>
    <t>Præcision inkl træner (6 personer)</t>
  </si>
  <si>
    <t>Wingsuit performance (5 personer)</t>
  </si>
  <si>
    <t>Freefly (3 personer)</t>
  </si>
  <si>
    <t>2 lokale konkurrencer (Viking- og Haraldsminde Cup)</t>
  </si>
  <si>
    <t xml:space="preserve">Breddeaktiviteter/talentudvikling </t>
  </si>
  <si>
    <t>Præc Skillcamp (under præc AU)</t>
  </si>
  <si>
    <t>Præcisionscamp (under præc AU)</t>
  </si>
  <si>
    <t>2 Præcisions idrætslejre á 8.000 kr. (VAF/WJ)</t>
  </si>
  <si>
    <t>FS udtjeksweekend (Se input fra FS AU)</t>
  </si>
  <si>
    <t>FS udtjeksweekend (se input FS AU)</t>
  </si>
  <si>
    <t>Tunnelcamps, FS udvikling (alle niveauer - 1 camp)</t>
  </si>
  <si>
    <t>HU/HD udtjeksweekend (se under FF AU)</t>
  </si>
  <si>
    <t>FF udtjeksweekend (se input FF AU)</t>
  </si>
  <si>
    <t xml:space="preserve">Bredde/talentprojekt (forårstur udland-sensommer DK) </t>
  </si>
  <si>
    <t>Wingsuit udlandstur forår (samarbejde med FF)</t>
  </si>
  <si>
    <t>Flocking coaching (storfly) - 2 weekender</t>
  </si>
  <si>
    <t>Coaching spring 2on1 - 1 weekend/event</t>
  </si>
  <si>
    <t>Mini konkurrencer (2 konkurrencer)</t>
  </si>
  <si>
    <t>FS udtjeksweekend (2 x 5.000 kr.) (AVERSI/WJ)</t>
  </si>
  <si>
    <t>Fælles midtjysk elevboogie (storflystævne)</t>
  </si>
  <si>
    <t>Kvinde A1-hold (min. 8 deltagere)</t>
  </si>
  <si>
    <t>Wingsuit udtjeksweekend (se input WS AU)</t>
  </si>
  <si>
    <t>CP-minikonkurrence (se input CP AU)</t>
  </si>
  <si>
    <t>Projektansættelse (se under adm)</t>
  </si>
  <si>
    <t>Tour de DK - klubbesøg</t>
  </si>
  <si>
    <t>3 stk.skærmflyvningskurser á 10.000 kr.(ØFK,FDK,CJ)</t>
  </si>
  <si>
    <t>Minikonkurrence i C-rækken (ØFK, CJ)</t>
  </si>
  <si>
    <t>Skærmflyvningskursus (se input CP AU)</t>
  </si>
  <si>
    <t>+1 kr.</t>
  </si>
  <si>
    <t>+20.000 kr.</t>
  </si>
  <si>
    <t>+21.966 kr.</t>
  </si>
  <si>
    <t>+5 kr.</t>
  </si>
  <si>
    <t>+2 kr.</t>
  </si>
  <si>
    <t>Canopy piloting (3 CP'ere)</t>
  </si>
  <si>
    <t>Freefly skillcamps (3 x 6000 kr.) - (VAF/AVERSI)</t>
  </si>
  <si>
    <t>Optimering af klubhus - handicap og seler</t>
  </si>
  <si>
    <t>Strategispor AU+SU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</si>
</sst>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Verdana"/>
      <family val="2"/>
    </font>
    <font>
      <b/>
      <i/>
      <sz val="11"/>
      <name val="Verdana"/>
      <family val="2"/>
    </font>
    <font>
      <i/>
      <sz val="11"/>
      <name val="Verdana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20"/>
      <name val="Calibri"/>
      <family val="2"/>
    </font>
    <font>
      <b/>
      <sz val="16"/>
      <name val="Verdana"/>
      <family val="2"/>
    </font>
    <font>
      <b/>
      <i/>
      <sz val="12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10"/>
      <name val="Arial"/>
      <family val="2"/>
    </font>
    <font>
      <b/>
      <u/>
      <sz val="12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6" borderId="1" applyNumberFormat="0" applyFont="0" applyAlignment="0" applyProtection="0"/>
    <xf numFmtId="0" fontId="20" fillId="17" borderId="2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7" borderId="2" applyNumberFormat="0" applyAlignment="0" applyProtection="0"/>
    <xf numFmtId="0" fontId="24" fillId="18" borderId="3" applyNumberFormat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17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2" fillId="3" borderId="0" applyNumberFormat="0" applyBorder="0" applyAlignment="0" applyProtection="0"/>
    <xf numFmtId="0" fontId="46" fillId="0" borderId="0"/>
  </cellStyleXfs>
  <cellXfs count="201">
    <xf numFmtId="0" fontId="0" fillId="0" borderId="0" xfId="0"/>
    <xf numFmtId="0" fontId="8" fillId="24" borderId="0" xfId="0" applyFont="1" applyFill="1"/>
    <xf numFmtId="0" fontId="4" fillId="0" borderId="10" xfId="0" applyFont="1" applyFill="1" applyBorder="1"/>
    <xf numFmtId="0" fontId="17" fillId="0" borderId="10" xfId="0" applyFont="1" applyFill="1" applyBorder="1"/>
    <xf numFmtId="3" fontId="16" fillId="0" borderId="10" xfId="0" applyNumberFormat="1" applyFont="1" applyFill="1" applyBorder="1"/>
    <xf numFmtId="3" fontId="4" fillId="0" borderId="10" xfId="0" applyNumberFormat="1" applyFont="1" applyFill="1" applyBorder="1" applyAlignment="1"/>
    <xf numFmtId="3" fontId="11" fillId="0" borderId="10" xfId="0" applyNumberFormat="1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4" xfId="0" applyFont="1" applyFill="1" applyBorder="1" applyAlignment="1">
      <alignment horizontal="right"/>
    </xf>
    <xf numFmtId="3" fontId="34" fillId="25" borderId="10" xfId="0" applyNumberFormat="1" applyFont="1" applyFill="1" applyBorder="1"/>
    <xf numFmtId="3" fontId="12" fillId="25" borderId="10" xfId="0" applyNumberFormat="1" applyFont="1" applyFill="1" applyBorder="1"/>
    <xf numFmtId="3" fontId="6" fillId="0" borderId="10" xfId="0" applyNumberFormat="1" applyFont="1" applyFill="1" applyBorder="1"/>
    <xf numFmtId="0" fontId="8" fillId="24" borderId="0" xfId="0" applyFont="1" applyFill="1" applyBorder="1"/>
    <xf numFmtId="0" fontId="8" fillId="26" borderId="0" xfId="0" applyFont="1" applyFill="1"/>
    <xf numFmtId="0" fontId="4" fillId="0" borderId="11" xfId="0" applyFont="1" applyFill="1" applyBorder="1"/>
    <xf numFmtId="3" fontId="4" fillId="0" borderId="10" xfId="0" applyNumberFormat="1" applyFont="1" applyFill="1" applyBorder="1"/>
    <xf numFmtId="0" fontId="4" fillId="26" borderId="10" xfId="0" applyFont="1" applyFill="1" applyBorder="1"/>
    <xf numFmtId="0" fontId="4" fillId="24" borderId="0" xfId="0" applyFont="1" applyFill="1"/>
    <xf numFmtId="3" fontId="4" fillId="0" borderId="17" xfId="0" applyNumberFormat="1" applyFont="1" applyFill="1" applyBorder="1"/>
    <xf numFmtId="3" fontId="4" fillId="0" borderId="10" xfId="0" applyNumberFormat="1" applyFont="1" applyFill="1" applyBorder="1" applyAlignment="1">
      <alignment horizontal="right"/>
    </xf>
    <xf numFmtId="0" fontId="6" fillId="0" borderId="12" xfId="0" applyFont="1" applyFill="1" applyBorder="1" applyAlignment="1"/>
    <xf numFmtId="0" fontId="4" fillId="26" borderId="0" xfId="0" applyFont="1" applyFill="1"/>
    <xf numFmtId="0" fontId="38" fillId="24" borderId="0" xfId="0" applyFont="1" applyFill="1" applyBorder="1"/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/>
    <xf numFmtId="3" fontId="7" fillId="0" borderId="10" xfId="0" applyNumberFormat="1" applyFont="1" applyFill="1" applyBorder="1"/>
    <xf numFmtId="3" fontId="5" fillId="0" borderId="10" xfId="0" applyNumberFormat="1" applyFont="1" applyFill="1" applyBorder="1"/>
    <xf numFmtId="3" fontId="4" fillId="26" borderId="0" xfId="0" applyNumberFormat="1" applyFont="1" applyFill="1" applyBorder="1"/>
    <xf numFmtId="3" fontId="7" fillId="0" borderId="17" xfId="0" applyNumberFormat="1" applyFont="1" applyFill="1" applyBorder="1"/>
    <xf numFmtId="0" fontId="4" fillId="26" borderId="0" xfId="0" applyFont="1" applyFill="1" applyBorder="1"/>
    <xf numFmtId="3" fontId="9" fillId="0" borderId="10" xfId="0" applyNumberFormat="1" applyFont="1" applyFill="1" applyBorder="1"/>
    <xf numFmtId="0" fontId="6" fillId="26" borderId="0" xfId="0" applyFont="1" applyFill="1"/>
    <xf numFmtId="0" fontId="6" fillId="0" borderId="11" xfId="0" applyFont="1" applyFill="1" applyBorder="1"/>
    <xf numFmtId="3" fontId="6" fillId="0" borderId="16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4" fillId="24" borderId="0" xfId="0" applyFont="1" applyFill="1" applyBorder="1"/>
    <xf numFmtId="3" fontId="8" fillId="24" borderId="0" xfId="0" applyNumberFormat="1" applyFont="1" applyFill="1" applyBorder="1"/>
    <xf numFmtId="0" fontId="11" fillId="0" borderId="11" xfId="0" applyFont="1" applyFill="1" applyBorder="1"/>
    <xf numFmtId="3" fontId="35" fillId="0" borderId="16" xfId="0" applyNumberFormat="1" applyFont="1" applyFill="1" applyBorder="1"/>
    <xf numFmtId="3" fontId="11" fillId="0" borderId="17" xfId="0" applyNumberFormat="1" applyFont="1" applyFill="1" applyBorder="1"/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7" fillId="0" borderId="10" xfId="0" applyFont="1" applyBorder="1" applyAlignment="1">
      <alignment horizontal="left"/>
    </xf>
    <xf numFmtId="0" fontId="8" fillId="0" borderId="10" xfId="0" applyFont="1" applyBorder="1"/>
    <xf numFmtId="0" fontId="9" fillId="0" borderId="10" xfId="0" applyFont="1" applyFill="1" applyBorder="1"/>
    <xf numFmtId="0" fontId="7" fillId="0" borderId="10" xfId="0" applyFont="1" applyBorder="1"/>
    <xf numFmtId="0" fontId="37" fillId="0" borderId="11" xfId="0" applyFont="1" applyBorder="1" applyAlignment="1">
      <alignment horizontal="right"/>
    </xf>
    <xf numFmtId="3" fontId="9" fillId="0" borderId="17" xfId="0" applyNumberFormat="1" applyFont="1" applyFill="1" applyBorder="1"/>
    <xf numFmtId="0" fontId="37" fillId="0" borderId="10" xfId="0" applyFont="1" applyBorder="1" applyAlignment="1">
      <alignment horizontal="left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/>
    <xf numFmtId="0" fontId="7" fillId="28" borderId="16" xfId="0" applyFont="1" applyFill="1" applyBorder="1" applyAlignment="1">
      <alignment horizontal="left"/>
    </xf>
    <xf numFmtId="3" fontId="7" fillId="28" borderId="17" xfId="0" applyNumberFormat="1" applyFont="1" applyFill="1" applyBorder="1"/>
    <xf numFmtId="3" fontId="4" fillId="0" borderId="16" xfId="0" applyNumberFormat="1" applyFont="1" applyFill="1" applyBorder="1"/>
    <xf numFmtId="3" fontId="4" fillId="26" borderId="10" xfId="0" applyNumberFormat="1" applyFont="1" applyFill="1" applyBorder="1"/>
    <xf numFmtId="0" fontId="7" fillId="0" borderId="11" xfId="0" applyFont="1" applyFill="1" applyBorder="1"/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3" fontId="7" fillId="0" borderId="16" xfId="0" applyNumberFormat="1" applyFont="1" applyFill="1" applyBorder="1"/>
    <xf numFmtId="3" fontId="4" fillId="0" borderId="11" xfId="0" applyNumberFormat="1" applyFont="1" applyFill="1" applyBorder="1" applyAlignment="1"/>
    <xf numFmtId="3" fontId="4" fillId="0" borderId="12" xfId="0" applyNumberFormat="1" applyFont="1" applyFill="1" applyBorder="1" applyAlignment="1"/>
    <xf numFmtId="3" fontId="4" fillId="0" borderId="19" xfId="0" applyNumberFormat="1" applyFont="1" applyFill="1" applyBorder="1" applyAlignment="1"/>
    <xf numFmtId="0" fontId="7" fillId="0" borderId="12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3" fontId="11" fillId="0" borderId="20" xfId="0" applyNumberFormat="1" applyFont="1" applyFill="1" applyBorder="1"/>
    <xf numFmtId="0" fontId="16" fillId="26" borderId="11" xfId="0" applyFont="1" applyFill="1" applyBorder="1"/>
    <xf numFmtId="0" fontId="11" fillId="26" borderId="16" xfId="0" applyFont="1" applyFill="1" applyBorder="1"/>
    <xf numFmtId="3" fontId="11" fillId="26" borderId="10" xfId="0" applyNumberFormat="1" applyFont="1" applyFill="1" applyBorder="1"/>
    <xf numFmtId="0" fontId="16" fillId="28" borderId="11" xfId="0" applyFont="1" applyFill="1" applyBorder="1"/>
    <xf numFmtId="0" fontId="11" fillId="28" borderId="16" xfId="0" applyFont="1" applyFill="1" applyBorder="1"/>
    <xf numFmtId="0" fontId="11" fillId="28" borderId="16" xfId="0" applyFont="1" applyFill="1" applyBorder="1" applyAlignment="1">
      <alignment horizontal="right"/>
    </xf>
    <xf numFmtId="3" fontId="11" fillId="28" borderId="10" xfId="0" applyNumberFormat="1" applyFont="1" applyFill="1" applyBorder="1"/>
    <xf numFmtId="0" fontId="16" fillId="28" borderId="17" xfId="0" applyFont="1" applyFill="1" applyBorder="1" applyAlignment="1">
      <alignment horizontal="right"/>
    </xf>
    <xf numFmtId="3" fontId="11" fillId="28" borderId="17" xfId="0" applyNumberFormat="1" applyFont="1" applyFill="1" applyBorder="1"/>
    <xf numFmtId="0" fontId="16" fillId="26" borderId="16" xfId="0" applyFont="1" applyFill="1" applyBorder="1" applyAlignment="1">
      <alignment horizontal="right"/>
    </xf>
    <xf numFmtId="3" fontId="11" fillId="26" borderId="17" xfId="0" applyNumberFormat="1" applyFont="1" applyFill="1" applyBorder="1"/>
    <xf numFmtId="0" fontId="5" fillId="26" borderId="0" xfId="0" applyFont="1" applyFill="1"/>
    <xf numFmtId="0" fontId="5" fillId="26" borderId="0" xfId="0" applyFont="1" applyFill="1" applyAlignment="1">
      <alignment horizontal="right"/>
    </xf>
    <xf numFmtId="0" fontId="16" fillId="26" borderId="17" xfId="0" applyFont="1" applyFill="1" applyBorder="1" applyAlignment="1">
      <alignment horizontal="right"/>
    </xf>
    <xf numFmtId="0" fontId="12" fillId="28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4" fillId="0" borderId="0" xfId="0" applyFont="1" applyFill="1" applyBorder="1" applyAlignment="1"/>
    <xf numFmtId="3" fontId="4" fillId="0" borderId="0" xfId="0" applyNumberFormat="1" applyFont="1" applyFill="1" applyBorder="1"/>
    <xf numFmtId="0" fontId="4" fillId="0" borderId="0" xfId="0" applyFont="1" applyFill="1" applyBorder="1"/>
    <xf numFmtId="3" fontId="37" fillId="0" borderId="0" xfId="0" applyNumberFormat="1" applyFont="1" applyFill="1" applyBorder="1"/>
    <xf numFmtId="3" fontId="11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39" fillId="0" borderId="0" xfId="0" applyFont="1" applyFill="1" applyBorder="1" applyAlignment="1"/>
    <xf numFmtId="3" fontId="39" fillId="0" borderId="0" xfId="0" applyNumberFormat="1" applyFont="1" applyFill="1" applyBorder="1" applyAlignment="1"/>
    <xf numFmtId="3" fontId="4" fillId="26" borderId="0" xfId="0" applyNumberFormat="1" applyFont="1" applyFill="1"/>
    <xf numFmtId="3" fontId="4" fillId="24" borderId="0" xfId="0" applyNumberFormat="1" applyFont="1" applyFill="1"/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3" xfId="0" applyFont="1" applyFill="1" applyBorder="1"/>
    <xf numFmtId="0" fontId="11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horizontal="right" vertical="top"/>
    </xf>
    <xf numFmtId="0" fontId="5" fillId="0" borderId="10" xfId="0" applyFont="1" applyFill="1" applyBorder="1"/>
    <xf numFmtId="0" fontId="4" fillId="0" borderId="10" xfId="0" applyFont="1" applyFill="1" applyBorder="1" applyAlignment="1">
      <alignment wrapText="1"/>
    </xf>
    <xf numFmtId="0" fontId="7" fillId="0" borderId="12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4" fillId="0" borderId="12" xfId="0" applyFont="1" applyFill="1" applyBorder="1" applyAlignment="1"/>
    <xf numFmtId="3" fontId="4" fillId="0" borderId="18" xfId="0" applyNumberFormat="1" applyFont="1" applyFill="1" applyBorder="1" applyAlignment="1"/>
    <xf numFmtId="0" fontId="44" fillId="26" borderId="0" xfId="0" applyFont="1" applyFill="1"/>
    <xf numFmtId="0" fontId="6" fillId="0" borderId="12" xfId="0" applyFont="1" applyFill="1" applyBorder="1"/>
    <xf numFmtId="0" fontId="4" fillId="0" borderId="12" xfId="0" applyFont="1" applyFill="1" applyBorder="1"/>
    <xf numFmtId="0" fontId="11" fillId="0" borderId="12" xfId="0" applyFont="1" applyFill="1" applyBorder="1"/>
    <xf numFmtId="0" fontId="7" fillId="0" borderId="12" xfId="0" applyFont="1" applyFill="1" applyBorder="1"/>
    <xf numFmtId="0" fontId="4" fillId="26" borderId="11" xfId="0" applyFont="1" applyFill="1" applyBorder="1"/>
    <xf numFmtId="0" fontId="4" fillId="24" borderId="11" xfId="0" applyFont="1" applyFill="1" applyBorder="1"/>
    <xf numFmtId="3" fontId="7" fillId="0" borderId="11" xfId="0" applyNumberFormat="1" applyFont="1" applyFill="1" applyBorder="1"/>
    <xf numFmtId="3" fontId="4" fillId="0" borderId="11" xfId="0" applyNumberFormat="1" applyFont="1" applyFill="1" applyBorder="1"/>
    <xf numFmtId="3" fontId="45" fillId="0" borderId="11" xfId="0" applyNumberFormat="1" applyFont="1" applyFill="1" applyBorder="1"/>
    <xf numFmtId="3" fontId="5" fillId="0" borderId="11" xfId="0" applyNumberFormat="1" applyFont="1" applyFill="1" applyBorder="1"/>
    <xf numFmtId="0" fontId="5" fillId="26" borderId="0" xfId="0" quotePrefix="1" applyFont="1" applyFill="1"/>
    <xf numFmtId="0" fontId="34" fillId="25" borderId="11" xfId="0" applyFont="1" applyFill="1" applyBorder="1" applyAlignment="1">
      <alignment horizontal="left"/>
    </xf>
    <xf numFmtId="0" fontId="34" fillId="25" borderId="16" xfId="0" applyFont="1" applyFill="1" applyBorder="1" applyAlignment="1">
      <alignment horizontal="left"/>
    </xf>
    <xf numFmtId="0" fontId="34" fillId="25" borderId="17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2" fillId="25" borderId="11" xfId="0" applyFont="1" applyFill="1" applyBorder="1" applyAlignment="1">
      <alignment horizontal="left"/>
    </xf>
    <xf numFmtId="0" fontId="12" fillId="25" borderId="16" xfId="0" applyFont="1" applyFill="1" applyBorder="1" applyAlignment="1">
      <alignment horizontal="left"/>
    </xf>
    <xf numFmtId="0" fontId="12" fillId="25" borderId="17" xfId="0" applyFont="1" applyFill="1" applyBorder="1" applyAlignment="1">
      <alignment horizontal="left"/>
    </xf>
    <xf numFmtId="0" fontId="33" fillId="27" borderId="11" xfId="0" applyFont="1" applyFill="1" applyBorder="1" applyAlignment="1">
      <alignment horizontal="center"/>
    </xf>
    <xf numFmtId="0" fontId="33" fillId="27" borderId="16" xfId="0" applyFont="1" applyFill="1" applyBorder="1" applyAlignment="1">
      <alignment horizontal="center"/>
    </xf>
    <xf numFmtId="0" fontId="33" fillId="27" borderId="17" xfId="0" applyFont="1" applyFill="1" applyBorder="1" applyAlignment="1">
      <alignment horizontal="center"/>
    </xf>
    <xf numFmtId="0" fontId="12" fillId="25" borderId="13" xfId="0" applyFont="1" applyFill="1" applyBorder="1" applyAlignment="1">
      <alignment horizontal="center"/>
    </xf>
    <xf numFmtId="0" fontId="12" fillId="25" borderId="14" xfId="0" applyFont="1" applyFill="1" applyBorder="1" applyAlignment="1">
      <alignment horizontal="center"/>
    </xf>
    <xf numFmtId="0" fontId="12" fillId="25" borderId="15" xfId="0" applyFont="1" applyFill="1" applyBorder="1" applyAlignment="1">
      <alignment horizontal="center"/>
    </xf>
    <xf numFmtId="0" fontId="12" fillId="25" borderId="11" xfId="0" applyFont="1" applyFill="1" applyBorder="1" applyAlignment="1">
      <alignment horizontal="center"/>
    </xf>
    <xf numFmtId="0" fontId="12" fillId="25" borderId="16" xfId="0" applyFont="1" applyFill="1" applyBorder="1" applyAlignment="1">
      <alignment horizontal="center"/>
    </xf>
    <xf numFmtId="0" fontId="12" fillId="25" borderId="17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0" fontId="12" fillId="27" borderId="11" xfId="0" applyFont="1" applyFill="1" applyBorder="1" applyAlignment="1">
      <alignment horizontal="left"/>
    </xf>
    <xf numFmtId="0" fontId="12" fillId="27" borderId="17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8" fillId="26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5" fillId="28" borderId="11" xfId="0" applyFont="1" applyFill="1" applyBorder="1" applyAlignment="1">
      <alignment horizontal="center"/>
    </xf>
    <xf numFmtId="0" fontId="15" fillId="28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2" fillId="28" borderId="11" xfId="0" applyFont="1" applyFill="1" applyBorder="1" applyAlignment="1">
      <alignment horizontal="left"/>
    </xf>
    <xf numFmtId="0" fontId="12" fillId="28" borderId="16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36" fillId="0" borderId="11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12" fillId="28" borderId="1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2" fillId="0" borderId="10" xfId="0" applyFont="1" applyBorder="1" applyAlignment="1">
      <alignment horizontal="left" vertical="top"/>
    </xf>
    <xf numFmtId="0" fontId="15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3" fontId="12" fillId="0" borderId="10" xfId="0" applyNumberFormat="1" applyFont="1" applyFill="1" applyBorder="1"/>
    <xf numFmtId="3" fontId="12" fillId="0" borderId="10" xfId="0" applyNumberFormat="1" applyFont="1" applyBorder="1" applyAlignment="1">
      <alignment horizontal="right"/>
    </xf>
    <xf numFmtId="3" fontId="12" fillId="0" borderId="20" xfId="0" applyNumberFormat="1" applyFont="1" applyFill="1" applyBorder="1"/>
  </cellXfs>
  <cellStyles count="43">
    <cellStyle name="20 % - Farve1" xfId="1" builtinId="30" customBuiltin="1"/>
    <cellStyle name="20 % - Farve2" xfId="2" builtinId="34" customBuiltin="1"/>
    <cellStyle name="20 % - Farve3" xfId="3" builtinId="38" customBuiltin="1"/>
    <cellStyle name="20 % - Farve4" xfId="4" builtinId="42" customBuiltin="1"/>
    <cellStyle name="20 % - Farve5" xfId="5" builtinId="46" customBuiltin="1"/>
    <cellStyle name="20 % - Farve6" xfId="6" builtinId="50" customBuiltin="1"/>
    <cellStyle name="40 % - Farve1" xfId="7" builtinId="31" customBuiltin="1"/>
    <cellStyle name="40 % - Farve2" xfId="8" builtinId="35" customBuiltin="1"/>
    <cellStyle name="40 % - Farve3" xfId="9" builtinId="39" customBuiltin="1"/>
    <cellStyle name="40 % - Farve4" xfId="10" builtinId="43" customBuiltin="1"/>
    <cellStyle name="40 % - Farve5" xfId="11" builtinId="47" customBuiltin="1"/>
    <cellStyle name="40 % - Farve6" xfId="12" builtinId="51" customBuiltin="1"/>
    <cellStyle name="60 % - Farve1" xfId="13" builtinId="32" customBuiltin="1"/>
    <cellStyle name="60 % - Farve2" xfId="14" builtinId="36" customBuiltin="1"/>
    <cellStyle name="60 % - Farve3" xfId="15" builtinId="40" customBuiltin="1"/>
    <cellStyle name="60 % - Farve4" xfId="16" builtinId="44" customBuiltin="1"/>
    <cellStyle name="60 % - Farve5" xfId="17" builtinId="48" customBuiltin="1"/>
    <cellStyle name="60 % - Farve6" xfId="18" builtinId="52" customBuiltin="1"/>
    <cellStyle name="Advarselstekst" xfId="19" builtinId="11" customBuiltin="1"/>
    <cellStyle name="Bemærk!" xfId="20" builtinId="10" customBuiltin="1"/>
    <cellStyle name="Beregning" xfId="21" builtinId="22" customBuiltin="1"/>
    <cellStyle name="Farve1" xfId="26" builtinId="29" customBuiltin="1"/>
    <cellStyle name="Farve2" xfId="27" builtinId="33" customBuiltin="1"/>
    <cellStyle name="Farve3" xfId="28" builtinId="37" customBuiltin="1"/>
    <cellStyle name="Farve4" xfId="29" builtinId="41" customBuiltin="1"/>
    <cellStyle name="Farve5" xfId="30" builtinId="45" customBuiltin="1"/>
    <cellStyle name="Farve6" xfId="31" builtinId="49" customBuiltin="1"/>
    <cellStyle name="Forklarende tekst" xfId="22" builtinId="53" customBuiltin="1"/>
    <cellStyle name="God" xfId="23" builtinId="26" customBuiltin="1"/>
    <cellStyle name="Input" xfId="24" builtinId="20" customBuiltin="1"/>
    <cellStyle name="Kontrollér celle" xfId="25" builtinId="23" customBuiltin="1"/>
    <cellStyle name="Neutral" xfId="32" builtinId="28" customBuiltin="1"/>
    <cellStyle name="Normal" xfId="0" builtinId="0"/>
    <cellStyle name="Normal 2" xfId="42"/>
    <cellStyle name="Output" xfId="33" builtinId="21" customBuiltin="1"/>
    <cellStyle name="Overskrift 1" xfId="34" builtinId="16" customBuiltin="1"/>
    <cellStyle name="Overskrift 2" xfId="35" builtinId="17" customBuiltin="1"/>
    <cellStyle name="Overskrift 3" xfId="36" builtinId="18" customBuiltin="1"/>
    <cellStyle name="Overskrift 4" xfId="37" builtinId="19" customBuiltin="1"/>
    <cellStyle name="Sammenkædet celle" xfId="38" builtinId="24" customBuiltin="1"/>
    <cellStyle name="Titel" xfId="39" builtinId="15" customBuiltin="1"/>
    <cellStyle name="Total" xfId="40" builtinId="25" customBuiltin="1"/>
    <cellStyle name="Ugyldig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7"/>
  <sheetViews>
    <sheetView zoomScaleNormal="100" workbookViewId="0">
      <selection activeCell="F12" sqref="F12"/>
    </sheetView>
  </sheetViews>
  <sheetFormatPr defaultRowHeight="12.75" x14ac:dyDescent="0.2"/>
  <cols>
    <col min="1" max="1" width="9.140625" style="81"/>
    <col min="2" max="2" width="31" style="81" customWidth="1"/>
    <col min="3" max="3" width="10.28515625" style="81" customWidth="1"/>
    <col min="4" max="4" width="12.28515625" style="81" customWidth="1"/>
    <col min="5" max="5" width="15.5703125" style="82" customWidth="1"/>
    <col min="6" max="6" width="20" style="81" bestFit="1" customWidth="1"/>
    <col min="7" max="7" width="14.140625" style="81" customWidth="1"/>
    <col min="8" max="16384" width="9.140625" style="81"/>
  </cols>
  <sheetData>
    <row r="2" spans="2:8" ht="19.5" x14ac:dyDescent="0.25">
      <c r="B2" s="142" t="s">
        <v>115</v>
      </c>
      <c r="C2" s="143"/>
      <c r="D2" s="143"/>
      <c r="E2" s="143"/>
      <c r="F2" s="144"/>
    </row>
    <row r="3" spans="2:8" ht="15" x14ac:dyDescent="0.2">
      <c r="B3" s="148" t="s">
        <v>14</v>
      </c>
      <c r="C3" s="149"/>
      <c r="D3" s="149"/>
      <c r="E3" s="149"/>
      <c r="F3" s="150"/>
    </row>
    <row r="4" spans="2:8" ht="14.25" x14ac:dyDescent="0.2">
      <c r="B4" s="136" t="s">
        <v>15</v>
      </c>
      <c r="C4" s="138"/>
      <c r="D4" s="3">
        <v>49</v>
      </c>
      <c r="E4" s="3">
        <v>1700</v>
      </c>
      <c r="F4" s="6">
        <f>SUM(D4*E4*12)</f>
        <v>999600</v>
      </c>
      <c r="G4" s="132" t="s">
        <v>227</v>
      </c>
    </row>
    <row r="5" spans="2:8" ht="14.25" x14ac:dyDescent="0.2">
      <c r="B5" s="136" t="s">
        <v>0</v>
      </c>
      <c r="C5" s="138"/>
      <c r="D5" s="3">
        <v>325</v>
      </c>
      <c r="E5" s="3">
        <v>1600</v>
      </c>
      <c r="F5" s="6">
        <f>SUM(D5*E5)</f>
        <v>520000</v>
      </c>
      <c r="G5" s="132" t="s">
        <v>230</v>
      </c>
    </row>
    <row r="6" spans="2:8" ht="14.25" x14ac:dyDescent="0.2">
      <c r="B6" s="136" t="s">
        <v>69</v>
      </c>
      <c r="C6" s="138"/>
      <c r="D6" s="3">
        <v>132</v>
      </c>
      <c r="E6" s="3">
        <v>1500</v>
      </c>
      <c r="F6" s="6">
        <f>SUM(D6*E6)</f>
        <v>198000</v>
      </c>
      <c r="G6" s="132" t="s">
        <v>231</v>
      </c>
    </row>
    <row r="7" spans="2:8" ht="14.25" x14ac:dyDescent="0.2">
      <c r="B7" s="136" t="s">
        <v>33</v>
      </c>
      <c r="C7" s="138"/>
      <c r="D7" s="3">
        <v>200</v>
      </c>
      <c r="E7" s="3">
        <v>40</v>
      </c>
      <c r="F7" s="6">
        <f>SUM(D7*E7)</f>
        <v>8000</v>
      </c>
      <c r="H7" s="81" t="s">
        <v>72</v>
      </c>
    </row>
    <row r="8" spans="2:8" ht="14.25" x14ac:dyDescent="0.2">
      <c r="B8" s="136" t="s">
        <v>132</v>
      </c>
      <c r="C8" s="137"/>
      <c r="D8" s="137"/>
      <c r="E8" s="138"/>
      <c r="F8" s="6">
        <v>1449000</v>
      </c>
      <c r="G8" s="132" t="s">
        <v>229</v>
      </c>
    </row>
    <row r="9" spans="2:8" ht="14.25" x14ac:dyDescent="0.2">
      <c r="B9" s="136" t="s">
        <v>27</v>
      </c>
      <c r="C9" s="137"/>
      <c r="D9" s="137"/>
      <c r="E9" s="138"/>
      <c r="F9" s="6">
        <v>30000</v>
      </c>
      <c r="G9" s="132" t="s">
        <v>228</v>
      </c>
    </row>
    <row r="10" spans="2:8" ht="14.25" x14ac:dyDescent="0.2">
      <c r="B10" s="153" t="s">
        <v>16</v>
      </c>
      <c r="C10" s="154"/>
      <c r="D10" s="154"/>
      <c r="E10" s="155"/>
      <c r="F10" s="4">
        <f>SUM(F4:F9)</f>
        <v>3204600</v>
      </c>
    </row>
    <row r="11" spans="2:8" ht="15" x14ac:dyDescent="0.2">
      <c r="B11" s="145" t="s">
        <v>17</v>
      </c>
      <c r="C11" s="146"/>
      <c r="D11" s="146"/>
      <c r="E11" s="146"/>
      <c r="F11" s="147"/>
    </row>
    <row r="12" spans="2:8" ht="14.25" x14ac:dyDescent="0.2">
      <c r="B12" s="7" t="s">
        <v>57</v>
      </c>
      <c r="C12" s="8"/>
      <c r="D12" s="8"/>
      <c r="E12" s="9"/>
      <c r="F12" s="69">
        <f>SUM('Best.-Adm.'!C10)</f>
        <v>1258000</v>
      </c>
    </row>
    <row r="13" spans="2:8" ht="14.25" x14ac:dyDescent="0.2">
      <c r="B13" s="7" t="s">
        <v>19</v>
      </c>
      <c r="C13" s="8"/>
      <c r="D13" s="8"/>
      <c r="E13" s="9"/>
      <c r="F13" s="69">
        <f>SUM('Best.-Adm.'!C32)</f>
        <v>104540</v>
      </c>
    </row>
    <row r="14" spans="2:8" ht="14.25" x14ac:dyDescent="0.2">
      <c r="B14" s="7" t="s">
        <v>34</v>
      </c>
      <c r="C14" s="8"/>
      <c r="D14" s="8"/>
      <c r="E14" s="9"/>
      <c r="F14" s="69">
        <f>SUM('Best.-Adm.'!C40)</f>
        <v>100000</v>
      </c>
      <c r="G14" s="121"/>
    </row>
    <row r="15" spans="2:8" ht="14.25" x14ac:dyDescent="0.2">
      <c r="B15" s="7" t="s">
        <v>85</v>
      </c>
      <c r="C15" s="8"/>
      <c r="D15" s="8"/>
      <c r="E15" s="9"/>
      <c r="F15" s="69">
        <f>SUM('Best.-Adm.'!C36)</f>
        <v>20000</v>
      </c>
    </row>
    <row r="16" spans="2:8" ht="14.25" x14ac:dyDescent="0.2">
      <c r="B16" s="7" t="s">
        <v>58</v>
      </c>
      <c r="C16" s="8"/>
      <c r="D16" s="8"/>
      <c r="E16" s="9"/>
      <c r="F16" s="69">
        <f>SUM('Best.-Adm.'!C17)</f>
        <v>90000</v>
      </c>
    </row>
    <row r="17" spans="2:6" ht="14.25" x14ac:dyDescent="0.2">
      <c r="B17" s="7" t="s">
        <v>35</v>
      </c>
      <c r="C17" s="8"/>
      <c r="D17" s="8"/>
      <c r="E17" s="9"/>
      <c r="F17" s="69">
        <f>SUM('Best.-Adm.'!C21)</f>
        <v>55000</v>
      </c>
    </row>
    <row r="18" spans="2:6" ht="14.25" x14ac:dyDescent="0.2">
      <c r="B18" s="151" t="s">
        <v>194</v>
      </c>
      <c r="C18" s="152"/>
      <c r="D18" s="152"/>
      <c r="E18" s="9"/>
      <c r="F18" s="69">
        <f>SUM('Best.-Adm.'!C26)</f>
        <v>50000</v>
      </c>
    </row>
    <row r="19" spans="2:6" ht="14.25" x14ac:dyDescent="0.2">
      <c r="B19" s="73" t="s">
        <v>173</v>
      </c>
      <c r="C19" s="74"/>
      <c r="D19" s="74"/>
      <c r="E19" s="75"/>
      <c r="F19" s="76">
        <f>SU!F31</f>
        <v>854000</v>
      </c>
    </row>
    <row r="20" spans="2:6" ht="14.25" x14ac:dyDescent="0.2">
      <c r="B20" s="70" t="s">
        <v>43</v>
      </c>
      <c r="C20" s="71"/>
      <c r="D20" s="71"/>
      <c r="E20" s="79"/>
      <c r="F20" s="72">
        <f>AU!D125</f>
        <v>620200</v>
      </c>
    </row>
    <row r="21" spans="2:6" ht="14.25" x14ac:dyDescent="0.2">
      <c r="B21" s="73" t="s">
        <v>76</v>
      </c>
      <c r="C21" s="74"/>
      <c r="D21" s="74"/>
      <c r="E21" s="77"/>
      <c r="F21" s="78">
        <f>Dommere!E17</f>
        <v>23000</v>
      </c>
    </row>
    <row r="22" spans="2:6" ht="14.25" x14ac:dyDescent="0.2">
      <c r="B22" s="70" t="s">
        <v>171</v>
      </c>
      <c r="C22" s="71"/>
      <c r="D22" s="71"/>
      <c r="E22" s="83"/>
      <c r="F22" s="80">
        <f>'Ø-Udvalg'!D23</f>
        <v>93200</v>
      </c>
    </row>
    <row r="23" spans="2:6" ht="14.25" x14ac:dyDescent="0.2">
      <c r="B23" s="136" t="s">
        <v>18</v>
      </c>
      <c r="C23" s="137"/>
      <c r="D23" s="137"/>
      <c r="E23" s="138"/>
      <c r="F23" s="6">
        <v>50000</v>
      </c>
    </row>
    <row r="24" spans="2:6" ht="15" x14ac:dyDescent="0.2">
      <c r="B24" s="133" t="s">
        <v>20</v>
      </c>
      <c r="C24" s="134"/>
      <c r="D24" s="134"/>
      <c r="E24" s="135"/>
      <c r="F24" s="10">
        <f>SUM(F12:F18)+F19+F20+F21+F22+F23</f>
        <v>3317940</v>
      </c>
    </row>
    <row r="25" spans="2:6" ht="15" x14ac:dyDescent="0.2">
      <c r="B25" s="139" t="s">
        <v>21</v>
      </c>
      <c r="C25" s="140"/>
      <c r="D25" s="140"/>
      <c r="E25" s="141"/>
      <c r="F25" s="11">
        <f>SUM(F10-F24)</f>
        <v>-113340</v>
      </c>
    </row>
    <row r="26" spans="2:6" ht="15" x14ac:dyDescent="0.2">
      <c r="B26" s="139" t="s">
        <v>53</v>
      </c>
      <c r="C26" s="140"/>
      <c r="D26" s="140"/>
      <c r="E26" s="141"/>
      <c r="F26" s="11">
        <v>15000</v>
      </c>
    </row>
    <row r="27" spans="2:6" ht="15" x14ac:dyDescent="0.2">
      <c r="B27" s="133" t="s">
        <v>36</v>
      </c>
      <c r="C27" s="134"/>
      <c r="D27" s="134"/>
      <c r="E27" s="135"/>
      <c r="F27" s="11">
        <f>SUM(F25+F26)</f>
        <v>-98340</v>
      </c>
    </row>
  </sheetData>
  <mergeCells count="16">
    <mergeCell ref="B2:F2"/>
    <mergeCell ref="B11:F11"/>
    <mergeCell ref="B3:F3"/>
    <mergeCell ref="B18:D18"/>
    <mergeCell ref="B6:C6"/>
    <mergeCell ref="B7:C7"/>
    <mergeCell ref="B9:E9"/>
    <mergeCell ref="B10:E10"/>
    <mergeCell ref="B24:E24"/>
    <mergeCell ref="B27:E27"/>
    <mergeCell ref="B8:E8"/>
    <mergeCell ref="B4:C4"/>
    <mergeCell ref="B5:C5"/>
    <mergeCell ref="B26:E26"/>
    <mergeCell ref="B23:E23"/>
    <mergeCell ref="B25:E25"/>
  </mergeCells>
  <phoneticPr fontId="10" type="noConversion"/>
  <pageMargins left="0.23622047244094491" right="0.23622047244094491" top="0" bottom="0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40"/>
  <sheetViews>
    <sheetView zoomScaleNormal="100" workbookViewId="0">
      <selection activeCell="B46" sqref="B46"/>
    </sheetView>
  </sheetViews>
  <sheetFormatPr defaultRowHeight="12.75" x14ac:dyDescent="0.2"/>
  <cols>
    <col min="1" max="1" width="9.140625" style="23"/>
    <col min="2" max="2" width="47.28515625" style="23" customWidth="1"/>
    <col min="3" max="3" width="12.140625" style="23" customWidth="1"/>
    <col min="4" max="16384" width="9.140625" style="23"/>
  </cols>
  <sheetData>
    <row r="1" spans="2:3" s="1" customFormat="1" ht="18" x14ac:dyDescent="0.25">
      <c r="B1" s="158" t="s">
        <v>115</v>
      </c>
      <c r="C1" s="158"/>
    </row>
    <row r="2" spans="2:3" s="1" customFormat="1" ht="15" x14ac:dyDescent="0.2">
      <c r="B2" s="156" t="s">
        <v>1</v>
      </c>
      <c r="C2" s="157"/>
    </row>
    <row r="3" spans="2:3" s="1" customFormat="1" x14ac:dyDescent="0.2">
      <c r="B3" s="41" t="s">
        <v>2</v>
      </c>
      <c r="C3" s="16">
        <v>70000</v>
      </c>
    </row>
    <row r="4" spans="2:3" s="1" customFormat="1" ht="25.5" x14ac:dyDescent="0.2">
      <c r="B4" s="42" t="s">
        <v>55</v>
      </c>
      <c r="C4" s="16">
        <v>20000</v>
      </c>
    </row>
    <row r="5" spans="2:3" s="1" customFormat="1" x14ac:dyDescent="0.2">
      <c r="B5" s="41" t="s">
        <v>44</v>
      </c>
      <c r="C5" s="16">
        <v>55000</v>
      </c>
    </row>
    <row r="6" spans="2:3" s="1" customFormat="1" x14ac:dyDescent="0.2">
      <c r="B6" s="41" t="s">
        <v>3</v>
      </c>
      <c r="C6" s="16">
        <v>1000000</v>
      </c>
    </row>
    <row r="7" spans="2:3" s="1" customFormat="1" x14ac:dyDescent="0.2">
      <c r="B7" s="41" t="s">
        <v>195</v>
      </c>
      <c r="C7" s="16">
        <v>25000</v>
      </c>
    </row>
    <row r="8" spans="2:3" s="1" customFormat="1" x14ac:dyDescent="0.2">
      <c r="B8" s="41" t="s">
        <v>61</v>
      </c>
      <c r="C8" s="16">
        <v>55000</v>
      </c>
    </row>
    <row r="9" spans="2:3" s="1" customFormat="1" x14ac:dyDescent="0.2">
      <c r="B9" s="41" t="s">
        <v>196</v>
      </c>
      <c r="C9" s="16">
        <v>33000</v>
      </c>
    </row>
    <row r="10" spans="2:3" s="1" customFormat="1" x14ac:dyDescent="0.2">
      <c r="B10" s="43" t="s">
        <v>4</v>
      </c>
      <c r="C10" s="26">
        <f>SUM(C3:C9)</f>
        <v>1258000</v>
      </c>
    </row>
    <row r="11" spans="2:3" s="1" customFormat="1" ht="11.25" x14ac:dyDescent="0.15">
      <c r="B11" s="44"/>
      <c r="C11" s="45"/>
    </row>
    <row r="12" spans="2:3" s="1" customFormat="1" ht="15" x14ac:dyDescent="0.2">
      <c r="B12" s="156" t="s">
        <v>5</v>
      </c>
      <c r="C12" s="157"/>
    </row>
    <row r="13" spans="2:3" s="1" customFormat="1" x14ac:dyDescent="0.2">
      <c r="B13" s="41" t="s">
        <v>60</v>
      </c>
      <c r="C13" s="16">
        <v>55000</v>
      </c>
    </row>
    <row r="14" spans="2:3" s="1" customFormat="1" x14ac:dyDescent="0.2">
      <c r="B14" s="41" t="s">
        <v>223</v>
      </c>
      <c r="C14" s="16">
        <v>10000</v>
      </c>
    </row>
    <row r="15" spans="2:3" s="1" customFormat="1" x14ac:dyDescent="0.2">
      <c r="B15" s="41" t="s">
        <v>70</v>
      </c>
      <c r="C15" s="16">
        <v>15000</v>
      </c>
    </row>
    <row r="16" spans="2:3" s="1" customFormat="1" x14ac:dyDescent="0.2">
      <c r="B16" s="41" t="s">
        <v>59</v>
      </c>
      <c r="C16" s="12">
        <v>10000</v>
      </c>
    </row>
    <row r="17" spans="2:3" s="1" customFormat="1" x14ac:dyDescent="0.2">
      <c r="B17" s="43" t="s">
        <v>6</v>
      </c>
      <c r="C17" s="27">
        <f>SUM(C13:C16)</f>
        <v>90000</v>
      </c>
    </row>
    <row r="18" spans="2:3" s="1" customFormat="1" x14ac:dyDescent="0.2">
      <c r="B18" s="43"/>
      <c r="C18" s="27"/>
    </row>
    <row r="19" spans="2:3" s="1" customFormat="1" ht="15" x14ac:dyDescent="0.2">
      <c r="B19" s="156" t="s">
        <v>71</v>
      </c>
      <c r="C19" s="157"/>
    </row>
    <row r="20" spans="2:3" s="1" customFormat="1" x14ac:dyDescent="0.2">
      <c r="B20" s="41" t="s">
        <v>35</v>
      </c>
      <c r="C20" s="16">
        <v>55000</v>
      </c>
    </row>
    <row r="21" spans="2:3" s="1" customFormat="1" x14ac:dyDescent="0.2">
      <c r="B21" s="46" t="s">
        <v>20</v>
      </c>
      <c r="C21" s="27">
        <v>55000</v>
      </c>
    </row>
    <row r="22" spans="2:3" s="1" customFormat="1" ht="11.25" x14ac:dyDescent="0.15">
      <c r="B22" s="47"/>
      <c r="C22" s="48"/>
    </row>
    <row r="23" spans="2:3" s="1" customFormat="1" ht="15" x14ac:dyDescent="0.2">
      <c r="B23" s="156" t="s">
        <v>52</v>
      </c>
      <c r="C23" s="157"/>
    </row>
    <row r="24" spans="2:3" s="1" customFormat="1" x14ac:dyDescent="0.2">
      <c r="B24" s="41" t="s">
        <v>46</v>
      </c>
      <c r="C24" s="16">
        <v>25000</v>
      </c>
    </row>
    <row r="25" spans="2:3" s="1" customFormat="1" x14ac:dyDescent="0.2">
      <c r="B25" s="41" t="s">
        <v>131</v>
      </c>
      <c r="C25" s="16">
        <v>25000</v>
      </c>
    </row>
    <row r="26" spans="2:3" s="1" customFormat="1" x14ac:dyDescent="0.2">
      <c r="B26" s="43" t="s">
        <v>54</v>
      </c>
      <c r="C26" s="26">
        <f>SUM(C24:C25)</f>
        <v>50000</v>
      </c>
    </row>
    <row r="27" spans="2:3" s="1" customFormat="1" ht="11.25" x14ac:dyDescent="0.15">
      <c r="B27" s="44"/>
      <c r="C27" s="45"/>
    </row>
    <row r="28" spans="2:3" s="1" customFormat="1" ht="15" x14ac:dyDescent="0.2">
      <c r="B28" s="156" t="s">
        <v>7</v>
      </c>
      <c r="C28" s="157"/>
    </row>
    <row r="29" spans="2:3" s="1" customFormat="1" x14ac:dyDescent="0.2">
      <c r="B29" s="41" t="s">
        <v>8</v>
      </c>
      <c r="C29" s="16">
        <v>85000</v>
      </c>
    </row>
    <row r="30" spans="2:3" s="1" customFormat="1" x14ac:dyDescent="0.2">
      <c r="B30" s="41" t="s">
        <v>9</v>
      </c>
      <c r="C30" s="16">
        <v>8000</v>
      </c>
    </row>
    <row r="31" spans="2:3" s="1" customFormat="1" x14ac:dyDescent="0.2">
      <c r="B31" s="41" t="s">
        <v>10</v>
      </c>
      <c r="C31" s="16">
        <v>11540</v>
      </c>
    </row>
    <row r="32" spans="2:3" s="1" customFormat="1" x14ac:dyDescent="0.2">
      <c r="B32" s="43" t="s">
        <v>11</v>
      </c>
      <c r="C32" s="26">
        <f>SUM(C29:C31)</f>
        <v>104540</v>
      </c>
    </row>
    <row r="33" spans="2:3" s="1" customFormat="1" ht="11.25" x14ac:dyDescent="0.15">
      <c r="B33" s="44"/>
      <c r="C33" s="45"/>
    </row>
    <row r="34" spans="2:3" s="1" customFormat="1" ht="15" x14ac:dyDescent="0.2">
      <c r="B34" s="156" t="s">
        <v>12</v>
      </c>
      <c r="C34" s="157"/>
    </row>
    <row r="35" spans="2:3" s="1" customFormat="1" x14ac:dyDescent="0.2">
      <c r="B35" s="41" t="s">
        <v>197</v>
      </c>
      <c r="C35" s="16">
        <v>20000</v>
      </c>
    </row>
    <row r="36" spans="2:3" s="1" customFormat="1" x14ac:dyDescent="0.2">
      <c r="B36" s="43" t="s">
        <v>13</v>
      </c>
      <c r="C36" s="26">
        <f>SUM(C35:C35)</f>
        <v>20000</v>
      </c>
    </row>
    <row r="37" spans="2:3" s="1" customFormat="1" ht="11.25" x14ac:dyDescent="0.15">
      <c r="B37" s="49"/>
      <c r="C37" s="31"/>
    </row>
    <row r="38" spans="2:3" s="1" customFormat="1" ht="15" x14ac:dyDescent="0.2">
      <c r="B38" s="156" t="s">
        <v>38</v>
      </c>
      <c r="C38" s="157"/>
    </row>
    <row r="39" spans="2:3" s="1" customFormat="1" x14ac:dyDescent="0.2">
      <c r="B39" s="41" t="s">
        <v>39</v>
      </c>
      <c r="C39" s="16">
        <v>100000</v>
      </c>
    </row>
    <row r="40" spans="2:3" s="1" customFormat="1" x14ac:dyDescent="0.2">
      <c r="B40" s="46" t="s">
        <v>40</v>
      </c>
      <c r="C40" s="26">
        <f>SUM(C39)</f>
        <v>100000</v>
      </c>
    </row>
  </sheetData>
  <mergeCells count="8">
    <mergeCell ref="B38:C38"/>
    <mergeCell ref="B1:C1"/>
    <mergeCell ref="B2:C2"/>
    <mergeCell ref="B12:C12"/>
    <mergeCell ref="B23:C23"/>
    <mergeCell ref="B28:C28"/>
    <mergeCell ref="B34:C34"/>
    <mergeCell ref="B19:C19"/>
  </mergeCells>
  <phoneticPr fontId="0" type="noConversion"/>
  <pageMargins left="0.33" right="0.23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zoomScaleNormal="100" workbookViewId="0">
      <selection activeCell="B2" sqref="B2:E2"/>
    </sheetView>
  </sheetViews>
  <sheetFormatPr defaultRowHeight="12.75" x14ac:dyDescent="0.2"/>
  <cols>
    <col min="1" max="1" width="9.140625" style="30"/>
    <col min="2" max="2" width="26.42578125" style="30" customWidth="1"/>
    <col min="3" max="3" width="9.85546875" style="30" customWidth="1"/>
    <col min="4" max="4" width="9.42578125" style="30" customWidth="1"/>
    <col min="5" max="5" width="10.28515625" style="30" customWidth="1"/>
    <col min="6" max="6" width="15.7109375" style="28" customWidth="1"/>
    <col min="7" max="7" width="12.42578125" style="30" customWidth="1"/>
    <col min="8" max="8" width="22.85546875" style="30" bestFit="1" customWidth="1"/>
    <col min="9" max="16384" width="9.140625" style="30"/>
  </cols>
  <sheetData>
    <row r="1" spans="2:6" s="22" customFormat="1" ht="18" x14ac:dyDescent="0.25">
      <c r="B1" s="165" t="s">
        <v>125</v>
      </c>
      <c r="C1" s="165"/>
      <c r="D1" s="165"/>
      <c r="E1" s="165"/>
      <c r="F1" s="165"/>
    </row>
    <row r="2" spans="2:6" s="22" customFormat="1" ht="15" x14ac:dyDescent="0.2">
      <c r="B2" s="166" t="s">
        <v>29</v>
      </c>
      <c r="C2" s="167"/>
      <c r="D2" s="167"/>
      <c r="E2" s="168"/>
      <c r="F2" s="200">
        <v>10000</v>
      </c>
    </row>
    <row r="3" spans="2:6" s="22" customFormat="1" ht="15" x14ac:dyDescent="0.2">
      <c r="B3" s="84" t="s">
        <v>99</v>
      </c>
      <c r="C3" s="52"/>
      <c r="D3" s="52"/>
      <c r="E3" s="52"/>
      <c r="F3" s="53"/>
    </row>
    <row r="4" spans="2:6" s="22" customFormat="1" x14ac:dyDescent="0.2">
      <c r="B4" s="87" t="s">
        <v>100</v>
      </c>
      <c r="C4" s="88"/>
      <c r="D4" s="88"/>
      <c r="E4" s="88"/>
      <c r="F4" s="16">
        <v>30000</v>
      </c>
    </row>
    <row r="5" spans="2:6" s="22" customFormat="1" x14ac:dyDescent="0.2">
      <c r="B5" s="87" t="s">
        <v>129</v>
      </c>
      <c r="C5" s="88"/>
      <c r="D5" s="88"/>
      <c r="E5" s="88"/>
      <c r="F5" s="16">
        <v>0</v>
      </c>
    </row>
    <row r="6" spans="2:6" s="22" customFormat="1" x14ac:dyDescent="0.2">
      <c r="B6" s="87" t="s">
        <v>130</v>
      </c>
      <c r="C6" s="88"/>
      <c r="D6" s="88"/>
      <c r="E6" s="88"/>
      <c r="F6" s="16">
        <v>30000</v>
      </c>
    </row>
    <row r="7" spans="2:6" s="22" customFormat="1" x14ac:dyDescent="0.2">
      <c r="B7" s="162" t="s">
        <v>158</v>
      </c>
      <c r="C7" s="163"/>
      <c r="D7" s="163"/>
      <c r="E7" s="164"/>
      <c r="F7" s="16">
        <v>30000</v>
      </c>
    </row>
    <row r="8" spans="2:6" s="22" customFormat="1" x14ac:dyDescent="0.2">
      <c r="B8" s="87" t="s">
        <v>162</v>
      </c>
      <c r="C8" s="88"/>
      <c r="D8" s="88"/>
      <c r="E8" s="88"/>
      <c r="F8" s="16">
        <v>60000</v>
      </c>
    </row>
    <row r="9" spans="2:6" s="22" customFormat="1" x14ac:dyDescent="0.2">
      <c r="B9" s="35" t="s">
        <v>102</v>
      </c>
      <c r="C9" s="88"/>
      <c r="D9" s="88"/>
      <c r="E9" s="88"/>
      <c r="F9" s="27">
        <f>SUM(F4:F8)</f>
        <v>150000</v>
      </c>
    </row>
    <row r="10" spans="2:6" s="22" customFormat="1" x14ac:dyDescent="0.2"/>
    <row r="11" spans="2:6" s="22" customFormat="1" ht="15" x14ac:dyDescent="0.2">
      <c r="B11" s="84" t="s">
        <v>103</v>
      </c>
      <c r="C11" s="52"/>
      <c r="D11" s="52"/>
      <c r="E11" s="52"/>
      <c r="F11" s="53"/>
    </row>
    <row r="12" spans="2:6" s="22" customFormat="1" x14ac:dyDescent="0.2">
      <c r="B12" s="87" t="s">
        <v>181</v>
      </c>
      <c r="C12" s="88"/>
      <c r="D12" s="88"/>
      <c r="E12" s="88"/>
      <c r="F12" s="16">
        <v>65000</v>
      </c>
    </row>
    <row r="13" spans="2:6" s="14" customFormat="1" x14ac:dyDescent="0.2">
      <c r="B13" s="87" t="s">
        <v>182</v>
      </c>
      <c r="C13" s="88"/>
      <c r="D13" s="88"/>
      <c r="E13" s="88"/>
      <c r="F13" s="16">
        <v>55000</v>
      </c>
    </row>
    <row r="14" spans="2:6" s="14" customFormat="1" ht="12.75" hidden="1" customHeight="1" x14ac:dyDescent="0.2">
      <c r="B14" s="87" t="s">
        <v>104</v>
      </c>
      <c r="C14" s="88"/>
      <c r="D14" s="88"/>
      <c r="E14" s="88"/>
      <c r="F14" s="16">
        <v>42000</v>
      </c>
    </row>
    <row r="15" spans="2:6" s="14" customFormat="1" x14ac:dyDescent="0.2">
      <c r="B15" s="162" t="s">
        <v>185</v>
      </c>
      <c r="C15" s="163"/>
      <c r="D15" s="163"/>
      <c r="E15" s="164"/>
      <c r="F15" s="16">
        <v>42000</v>
      </c>
    </row>
    <row r="16" spans="2:6" s="14" customFormat="1" x14ac:dyDescent="0.2">
      <c r="B16" s="87" t="s">
        <v>105</v>
      </c>
      <c r="C16" s="88"/>
      <c r="D16" s="88"/>
      <c r="E16" s="88"/>
      <c r="F16" s="16">
        <v>10000</v>
      </c>
    </row>
    <row r="17" spans="2:6" s="22" customFormat="1" x14ac:dyDescent="0.2">
      <c r="B17" s="87" t="s">
        <v>183</v>
      </c>
      <c r="C17" s="88"/>
      <c r="D17" s="88"/>
      <c r="E17" s="88"/>
      <c r="F17" s="16">
        <v>15000</v>
      </c>
    </row>
    <row r="18" spans="2:6" s="22" customFormat="1" x14ac:dyDescent="0.2">
      <c r="B18" s="87" t="s">
        <v>186</v>
      </c>
      <c r="C18" s="88"/>
      <c r="D18" s="88"/>
      <c r="E18" s="88"/>
      <c r="F18" s="16">
        <v>15000</v>
      </c>
    </row>
    <row r="19" spans="2:6" s="22" customFormat="1" x14ac:dyDescent="0.2">
      <c r="B19" s="87" t="s">
        <v>184</v>
      </c>
      <c r="C19" s="88"/>
      <c r="D19" s="88"/>
      <c r="E19" s="88"/>
      <c r="F19" s="16">
        <v>25000</v>
      </c>
    </row>
    <row r="20" spans="2:6" s="22" customFormat="1" ht="12" customHeight="1" x14ac:dyDescent="0.2">
      <c r="B20" s="87" t="s">
        <v>198</v>
      </c>
      <c r="C20" s="88"/>
      <c r="D20" s="88"/>
      <c r="E20" s="88"/>
      <c r="F20" s="16">
        <v>40000</v>
      </c>
    </row>
    <row r="21" spans="2:6" s="22" customFormat="1" ht="12" customHeight="1" x14ac:dyDescent="0.2">
      <c r="B21" s="35" t="s">
        <v>106</v>
      </c>
      <c r="C21" s="88"/>
      <c r="D21" s="88"/>
      <c r="E21" s="88"/>
      <c r="F21" s="27">
        <f>SUM(F12:F20)</f>
        <v>309000</v>
      </c>
    </row>
    <row r="22" spans="2:6" s="22" customFormat="1" ht="12" customHeight="1" x14ac:dyDescent="0.2"/>
    <row r="23" spans="2:6" s="22" customFormat="1" ht="15" x14ac:dyDescent="0.2">
      <c r="B23" s="84" t="s">
        <v>107</v>
      </c>
      <c r="C23" s="52"/>
      <c r="D23" s="52"/>
      <c r="E23" s="52"/>
      <c r="F23" s="53"/>
    </row>
    <row r="24" spans="2:6" s="22" customFormat="1" x14ac:dyDescent="0.2">
      <c r="B24" s="87" t="s">
        <v>201</v>
      </c>
      <c r="C24" s="88"/>
      <c r="D24" s="88"/>
      <c r="E24" s="88"/>
      <c r="F24" s="17">
        <v>105000</v>
      </c>
    </row>
    <row r="25" spans="2:6" s="22" customFormat="1" x14ac:dyDescent="0.2">
      <c r="B25" s="87" t="s">
        <v>101</v>
      </c>
      <c r="C25" s="88"/>
      <c r="D25" s="88"/>
      <c r="E25" s="88"/>
      <c r="F25" s="17">
        <v>10000</v>
      </c>
    </row>
    <row r="26" spans="2:6" s="22" customFormat="1" x14ac:dyDescent="0.2">
      <c r="B26" s="87" t="s">
        <v>200</v>
      </c>
      <c r="C26" s="88"/>
      <c r="D26" s="88"/>
      <c r="E26" s="88"/>
      <c r="F26" s="17">
        <v>90000</v>
      </c>
    </row>
    <row r="27" spans="2:6" s="22" customFormat="1" x14ac:dyDescent="0.2">
      <c r="B27" s="162" t="s">
        <v>232</v>
      </c>
      <c r="C27" s="163"/>
      <c r="D27" s="163"/>
      <c r="E27" s="163"/>
      <c r="F27" s="17">
        <v>90000</v>
      </c>
    </row>
    <row r="28" spans="2:6" s="22" customFormat="1" x14ac:dyDescent="0.2">
      <c r="B28" s="87" t="s">
        <v>199</v>
      </c>
      <c r="C28" s="88"/>
      <c r="D28" s="88"/>
      <c r="E28" s="88"/>
      <c r="F28" s="17">
        <v>90000</v>
      </c>
    </row>
    <row r="29" spans="2:6" s="22" customFormat="1" x14ac:dyDescent="0.2">
      <c r="B29" s="35" t="s">
        <v>108</v>
      </c>
      <c r="C29" s="88"/>
      <c r="D29" s="88"/>
      <c r="E29" s="88"/>
      <c r="F29" s="27">
        <f>SUM(F24:F28)</f>
        <v>385000</v>
      </c>
    </row>
    <row r="30" spans="2:6" s="22" customFormat="1" x14ac:dyDescent="0.2">
      <c r="B30" s="90"/>
      <c r="C30" s="90"/>
      <c r="D30" s="90"/>
      <c r="E30" s="90"/>
      <c r="F30" s="90"/>
    </row>
    <row r="31" spans="2:6" s="22" customFormat="1" ht="15" x14ac:dyDescent="0.2">
      <c r="B31" s="96" t="s">
        <v>110</v>
      </c>
      <c r="C31" s="96"/>
      <c r="D31" s="96"/>
      <c r="E31" s="96"/>
      <c r="F31" s="97">
        <f>SUM(F29+F21+F9+F2)</f>
        <v>854000</v>
      </c>
    </row>
    <row r="32" spans="2:6" s="22" customFormat="1" x14ac:dyDescent="0.2">
      <c r="B32" s="160"/>
      <c r="C32" s="160"/>
      <c r="D32" s="160"/>
      <c r="E32" s="91"/>
      <c r="F32" s="91"/>
    </row>
    <row r="33" spans="2:6" s="22" customFormat="1" x14ac:dyDescent="0.2">
      <c r="B33" s="95"/>
      <c r="C33" s="95"/>
      <c r="D33" s="95"/>
      <c r="E33" s="91"/>
      <c r="F33" s="91"/>
    </row>
    <row r="34" spans="2:6" s="22" customFormat="1" x14ac:dyDescent="0.2">
      <c r="B34" s="160"/>
      <c r="C34" s="160"/>
      <c r="D34" s="160"/>
      <c r="E34" s="91"/>
      <c r="F34" s="91"/>
    </row>
    <row r="35" spans="2:6" s="22" customFormat="1" x14ac:dyDescent="0.2">
      <c r="B35" s="160"/>
      <c r="C35" s="160"/>
      <c r="D35" s="160"/>
      <c r="E35" s="91"/>
      <c r="F35" s="91"/>
    </row>
    <row r="36" spans="2:6" s="22" customFormat="1" x14ac:dyDescent="0.2">
      <c r="B36" s="160"/>
      <c r="C36" s="160"/>
      <c r="D36" s="160"/>
      <c r="E36" s="91"/>
      <c r="F36" s="91"/>
    </row>
    <row r="37" spans="2:6" s="22" customFormat="1" x14ac:dyDescent="0.2">
      <c r="B37" s="95"/>
      <c r="C37" s="95"/>
      <c r="D37" s="95"/>
      <c r="E37" s="91"/>
      <c r="F37" s="91"/>
    </row>
    <row r="38" spans="2:6" s="22" customFormat="1" x14ac:dyDescent="0.2">
      <c r="B38" s="160"/>
      <c r="C38" s="160"/>
      <c r="D38" s="160"/>
      <c r="E38" s="91"/>
      <c r="F38" s="92"/>
    </row>
    <row r="39" spans="2:6" s="22" customFormat="1" x14ac:dyDescent="0.2">
      <c r="B39" s="95"/>
      <c r="C39" s="95"/>
      <c r="D39" s="95"/>
      <c r="E39" s="91"/>
      <c r="F39" s="92"/>
    </row>
    <row r="40" spans="2:6" s="22" customFormat="1" x14ac:dyDescent="0.2">
      <c r="B40" s="161"/>
      <c r="C40" s="161"/>
      <c r="D40" s="161"/>
      <c r="E40" s="161"/>
      <c r="F40" s="93"/>
    </row>
    <row r="41" spans="2:6" s="22" customFormat="1" ht="14.25" x14ac:dyDescent="0.2">
      <c r="B41" s="159"/>
      <c r="C41" s="159"/>
      <c r="D41" s="159"/>
      <c r="E41" s="159"/>
      <c r="F41" s="94"/>
    </row>
    <row r="42" spans="2:6" x14ac:dyDescent="0.2">
      <c r="E42" s="28"/>
    </row>
    <row r="43" spans="2:6" x14ac:dyDescent="0.2">
      <c r="E43" s="28"/>
    </row>
  </sheetData>
  <mergeCells count="12">
    <mergeCell ref="B7:E7"/>
    <mergeCell ref="B15:E15"/>
    <mergeCell ref="B27:E27"/>
    <mergeCell ref="B1:F1"/>
    <mergeCell ref="B2:E2"/>
    <mergeCell ref="B41:E41"/>
    <mergeCell ref="B32:D32"/>
    <mergeCell ref="B34:D34"/>
    <mergeCell ref="B35:D35"/>
    <mergeCell ref="B36:D36"/>
    <mergeCell ref="B40:E40"/>
    <mergeCell ref="B38:D38"/>
  </mergeCells>
  <phoneticPr fontId="10" type="noConversion"/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26"/>
  <sheetViews>
    <sheetView zoomScaleNormal="100" workbookViewId="0">
      <selection activeCell="D2" sqref="D2"/>
    </sheetView>
  </sheetViews>
  <sheetFormatPr defaultRowHeight="12.75" x14ac:dyDescent="0.2"/>
  <cols>
    <col min="1" max="1" width="9.140625" style="30"/>
    <col min="2" max="2" width="52.85546875" style="30" customWidth="1"/>
    <col min="3" max="3" width="13.5703125" style="30" customWidth="1"/>
    <col min="4" max="4" width="16.28515625" style="30" customWidth="1"/>
    <col min="5" max="6" width="9.140625" style="30"/>
    <col min="7" max="7" width="13.42578125" style="30" customWidth="1"/>
    <col min="8" max="16384" width="9.140625" style="30"/>
  </cols>
  <sheetData>
    <row r="1" spans="2:7" s="22" customFormat="1" ht="18" x14ac:dyDescent="0.25">
      <c r="B1" s="177" t="s">
        <v>124</v>
      </c>
      <c r="C1" s="178"/>
      <c r="D1" s="179"/>
    </row>
    <row r="2" spans="2:7" s="22" customFormat="1" ht="15" x14ac:dyDescent="0.2">
      <c r="B2" s="182" t="s">
        <v>29</v>
      </c>
      <c r="C2" s="183"/>
      <c r="D2" s="198">
        <v>10000</v>
      </c>
      <c r="E2" s="22" t="s">
        <v>235</v>
      </c>
    </row>
    <row r="3" spans="2:7" s="22" customFormat="1" ht="15" x14ac:dyDescent="0.2">
      <c r="B3" s="180" t="s">
        <v>25</v>
      </c>
      <c r="C3" s="181"/>
      <c r="D3" s="181"/>
      <c r="G3" s="98"/>
    </row>
    <row r="4" spans="2:7" s="18" customFormat="1" ht="12.75" customHeight="1" x14ac:dyDescent="0.2">
      <c r="B4" s="50" t="s">
        <v>202</v>
      </c>
      <c r="C4" s="16">
        <v>10000</v>
      </c>
      <c r="D4" s="127"/>
      <c r="E4" s="22" t="s">
        <v>114</v>
      </c>
      <c r="G4" s="99"/>
    </row>
    <row r="5" spans="2:7" s="22" customFormat="1" x14ac:dyDescent="0.2">
      <c r="B5" s="2" t="s">
        <v>206</v>
      </c>
      <c r="C5" s="16">
        <v>16000</v>
      </c>
      <c r="D5" s="126"/>
      <c r="E5" s="22" t="s">
        <v>114</v>
      </c>
      <c r="G5" s="98"/>
    </row>
    <row r="6" spans="2:7" s="22" customFormat="1" x14ac:dyDescent="0.2">
      <c r="B6" s="15" t="s">
        <v>203</v>
      </c>
      <c r="C6" s="55">
        <v>15000</v>
      </c>
      <c r="D6" s="126"/>
      <c r="E6" s="22" t="s">
        <v>109</v>
      </c>
      <c r="G6" s="98"/>
    </row>
    <row r="7" spans="2:7" s="22" customFormat="1" ht="12.75" customHeight="1" x14ac:dyDescent="0.2">
      <c r="B7" s="170" t="s">
        <v>22</v>
      </c>
      <c r="C7" s="176"/>
      <c r="D7" s="128">
        <f>SUM(C4:C6)</f>
        <v>41000</v>
      </c>
    </row>
    <row r="8" spans="2:7" s="22" customFormat="1" x14ac:dyDescent="0.2">
      <c r="B8" s="184"/>
      <c r="C8" s="185"/>
      <c r="D8" s="185"/>
      <c r="G8" s="98"/>
    </row>
    <row r="9" spans="2:7" s="22" customFormat="1" ht="15" x14ac:dyDescent="0.2">
      <c r="B9" s="180" t="s">
        <v>64</v>
      </c>
      <c r="C9" s="181"/>
      <c r="D9" s="181"/>
    </row>
    <row r="10" spans="2:7" s="22" customFormat="1" x14ac:dyDescent="0.2">
      <c r="B10" s="110" t="s">
        <v>156</v>
      </c>
      <c r="C10" s="16"/>
      <c r="D10" s="129"/>
    </row>
    <row r="11" spans="2:7" s="22" customFormat="1" x14ac:dyDescent="0.2">
      <c r="B11" s="2" t="s">
        <v>111</v>
      </c>
      <c r="C11" s="16">
        <v>60000</v>
      </c>
      <c r="D11" s="129"/>
      <c r="E11" s="22" t="s">
        <v>109</v>
      </c>
    </row>
    <row r="12" spans="2:7" s="22" customFormat="1" x14ac:dyDescent="0.2">
      <c r="B12" s="111" t="s">
        <v>224</v>
      </c>
      <c r="C12" s="16">
        <v>30000</v>
      </c>
      <c r="D12" s="129"/>
      <c r="E12" s="22" t="s">
        <v>93</v>
      </c>
      <c r="G12" s="98"/>
    </row>
    <row r="13" spans="2:7" s="22" customFormat="1" x14ac:dyDescent="0.2">
      <c r="B13" s="111" t="s">
        <v>128</v>
      </c>
      <c r="C13" s="16">
        <v>10000</v>
      </c>
      <c r="D13" s="129"/>
      <c r="E13" s="22" t="s">
        <v>114</v>
      </c>
    </row>
    <row r="14" spans="2:7" s="22" customFormat="1" x14ac:dyDescent="0.2">
      <c r="B14" s="2" t="s">
        <v>225</v>
      </c>
      <c r="C14" s="16">
        <v>3600</v>
      </c>
      <c r="D14" s="129"/>
      <c r="E14" s="22" t="s">
        <v>93</v>
      </c>
      <c r="G14" s="98"/>
    </row>
    <row r="15" spans="2:7" s="22" customFormat="1" x14ac:dyDescent="0.2">
      <c r="B15" s="2" t="s">
        <v>127</v>
      </c>
      <c r="C15" s="16">
        <v>6000</v>
      </c>
      <c r="D15" s="129"/>
      <c r="E15" s="22" t="s">
        <v>114</v>
      </c>
    </row>
    <row r="16" spans="2:7" s="22" customFormat="1" x14ac:dyDescent="0.2">
      <c r="B16" s="170" t="s">
        <v>24</v>
      </c>
      <c r="C16" s="176"/>
      <c r="D16" s="128">
        <f>SUM(C11:C15)</f>
        <v>109600</v>
      </c>
    </row>
    <row r="17" spans="2:5" s="22" customFormat="1" x14ac:dyDescent="0.2">
      <c r="B17" s="186"/>
      <c r="C17" s="187"/>
      <c r="D17" s="187"/>
    </row>
    <row r="18" spans="2:5" s="22" customFormat="1" ht="15" x14ac:dyDescent="0.2">
      <c r="B18" s="180" t="s">
        <v>45</v>
      </c>
      <c r="C18" s="181"/>
      <c r="D18" s="181"/>
    </row>
    <row r="19" spans="2:5" s="22" customFormat="1" x14ac:dyDescent="0.2">
      <c r="B19" s="15" t="s">
        <v>151</v>
      </c>
      <c r="C19" s="16">
        <v>30000</v>
      </c>
      <c r="D19" s="15"/>
      <c r="E19" s="22" t="s">
        <v>109</v>
      </c>
    </row>
    <row r="20" spans="2:5" s="22" customFormat="1" x14ac:dyDescent="0.2">
      <c r="B20" s="51" t="s">
        <v>152</v>
      </c>
      <c r="C20" s="5">
        <v>25000</v>
      </c>
      <c r="D20" s="129"/>
      <c r="E20" s="22" t="s">
        <v>109</v>
      </c>
    </row>
    <row r="21" spans="2:5" s="22" customFormat="1" x14ac:dyDescent="0.2">
      <c r="B21" s="15" t="s">
        <v>217</v>
      </c>
      <c r="C21" s="16">
        <v>10000</v>
      </c>
      <c r="D21" s="15"/>
      <c r="E21" s="22" t="s">
        <v>93</v>
      </c>
    </row>
    <row r="22" spans="2:5" s="22" customFormat="1" x14ac:dyDescent="0.2">
      <c r="B22" s="15" t="s">
        <v>153</v>
      </c>
      <c r="C22" s="16">
        <v>5000</v>
      </c>
      <c r="D22" s="15"/>
      <c r="E22" s="22" t="s">
        <v>93</v>
      </c>
    </row>
    <row r="23" spans="2:5" s="18" customFormat="1" x14ac:dyDescent="0.2">
      <c r="B23" s="51" t="s">
        <v>154</v>
      </c>
      <c r="C23" s="5">
        <v>8000</v>
      </c>
      <c r="D23" s="129"/>
      <c r="E23" s="22" t="s">
        <v>114</v>
      </c>
    </row>
    <row r="24" spans="2:5" s="18" customFormat="1" x14ac:dyDescent="0.2">
      <c r="B24" s="50" t="s">
        <v>209</v>
      </c>
      <c r="C24" s="5">
        <v>10000</v>
      </c>
      <c r="D24" s="129"/>
      <c r="E24" s="22" t="s">
        <v>97</v>
      </c>
    </row>
    <row r="25" spans="2:5" s="22" customFormat="1" x14ac:dyDescent="0.2">
      <c r="B25" s="15" t="s">
        <v>155</v>
      </c>
      <c r="C25" s="16">
        <v>10000</v>
      </c>
      <c r="D25" s="15"/>
      <c r="E25" s="22" t="s">
        <v>97</v>
      </c>
    </row>
    <row r="26" spans="2:5" s="22" customFormat="1" x14ac:dyDescent="0.2">
      <c r="B26" s="170" t="s">
        <v>62</v>
      </c>
      <c r="C26" s="176"/>
      <c r="D26" s="128">
        <f>SUM(C19:C25)</f>
        <v>98000</v>
      </c>
    </row>
    <row r="27" spans="2:5" s="22" customFormat="1" x14ac:dyDescent="0.2">
      <c r="B27" s="184"/>
      <c r="C27" s="185"/>
      <c r="D27" s="185"/>
    </row>
    <row r="28" spans="2:5" s="22" customFormat="1" ht="15" x14ac:dyDescent="0.2">
      <c r="B28" s="180" t="s">
        <v>26</v>
      </c>
      <c r="C28" s="181"/>
      <c r="D28" s="181"/>
    </row>
    <row r="29" spans="2:5" s="22" customFormat="1" x14ac:dyDescent="0.2">
      <c r="B29" s="2" t="s">
        <v>78</v>
      </c>
      <c r="C29" s="16">
        <v>1500</v>
      </c>
      <c r="D29" s="130"/>
      <c r="E29" s="22" t="s">
        <v>93</v>
      </c>
    </row>
    <row r="30" spans="2:5" s="22" customFormat="1" x14ac:dyDescent="0.2">
      <c r="B30" s="2" t="s">
        <v>233</v>
      </c>
      <c r="C30" s="16">
        <v>18000</v>
      </c>
      <c r="D30" s="130"/>
      <c r="E30" s="22" t="s">
        <v>93</v>
      </c>
    </row>
    <row r="31" spans="2:5" s="22" customFormat="1" x14ac:dyDescent="0.2">
      <c r="B31" s="2" t="s">
        <v>90</v>
      </c>
      <c r="C31" s="16">
        <v>10000</v>
      </c>
      <c r="D31" s="130"/>
      <c r="E31" s="22" t="s">
        <v>114</v>
      </c>
    </row>
    <row r="32" spans="2:5" s="22" customFormat="1" x14ac:dyDescent="0.2">
      <c r="B32" s="17" t="s">
        <v>89</v>
      </c>
      <c r="C32" s="28">
        <v>22500</v>
      </c>
      <c r="D32" s="130"/>
      <c r="E32" s="22" t="s">
        <v>109</v>
      </c>
    </row>
    <row r="33" spans="2:5" s="22" customFormat="1" x14ac:dyDescent="0.2">
      <c r="B33" s="2" t="s">
        <v>79</v>
      </c>
      <c r="C33" s="16">
        <v>20000</v>
      </c>
      <c r="D33" s="127"/>
      <c r="E33" s="22" t="s">
        <v>109</v>
      </c>
    </row>
    <row r="34" spans="2:5" s="22" customFormat="1" x14ac:dyDescent="0.2">
      <c r="B34" s="2" t="s">
        <v>80</v>
      </c>
      <c r="C34" s="19">
        <v>30000</v>
      </c>
      <c r="D34" s="36"/>
      <c r="E34" s="22" t="s">
        <v>109</v>
      </c>
    </row>
    <row r="35" spans="2:5" s="22" customFormat="1" x14ac:dyDescent="0.2">
      <c r="B35" s="170" t="s">
        <v>63</v>
      </c>
      <c r="C35" s="176"/>
      <c r="D35" s="128">
        <f>SUM(C29:C34)</f>
        <v>102000</v>
      </c>
    </row>
    <row r="36" spans="2:5" s="22" customFormat="1" x14ac:dyDescent="0.2">
      <c r="B36" s="172"/>
      <c r="C36" s="173"/>
      <c r="D36" s="173"/>
    </row>
    <row r="37" spans="2:5" s="14" customFormat="1" ht="15" x14ac:dyDescent="0.2">
      <c r="B37" s="180" t="s">
        <v>51</v>
      </c>
      <c r="C37" s="181"/>
      <c r="D37" s="181"/>
    </row>
    <row r="38" spans="2:5" s="22" customFormat="1" x14ac:dyDescent="0.2">
      <c r="B38" s="2" t="s">
        <v>212</v>
      </c>
      <c r="C38" s="16">
        <v>19000</v>
      </c>
      <c r="D38" s="129"/>
      <c r="E38" s="22" t="s">
        <v>109</v>
      </c>
    </row>
    <row r="39" spans="2:5" s="22" customFormat="1" x14ac:dyDescent="0.2">
      <c r="B39" s="2" t="s">
        <v>150</v>
      </c>
      <c r="C39" s="16">
        <v>12000</v>
      </c>
      <c r="D39" s="129"/>
      <c r="E39" s="22" t="s">
        <v>93</v>
      </c>
    </row>
    <row r="40" spans="2:5" s="22" customFormat="1" x14ac:dyDescent="0.2">
      <c r="B40" s="2" t="s">
        <v>214</v>
      </c>
      <c r="C40" s="16">
        <v>12000</v>
      </c>
      <c r="D40" s="129"/>
      <c r="E40" s="22" t="s">
        <v>114</v>
      </c>
    </row>
    <row r="41" spans="2:5" s="22" customFormat="1" x14ac:dyDescent="0.2">
      <c r="B41" s="2" t="s">
        <v>215</v>
      </c>
      <c r="C41" s="16">
        <v>6000</v>
      </c>
      <c r="D41" s="129"/>
      <c r="E41" s="22" t="s">
        <v>114</v>
      </c>
    </row>
    <row r="42" spans="2:5" s="22" customFormat="1" x14ac:dyDescent="0.2">
      <c r="B42" s="2" t="s">
        <v>213</v>
      </c>
      <c r="C42" s="16">
        <v>10000</v>
      </c>
      <c r="D42" s="129"/>
      <c r="E42" s="22" t="s">
        <v>109</v>
      </c>
    </row>
    <row r="43" spans="2:5" s="22" customFormat="1" x14ac:dyDescent="0.2">
      <c r="B43" s="51" t="s">
        <v>216</v>
      </c>
      <c r="C43" s="16">
        <v>4000</v>
      </c>
      <c r="D43" s="129"/>
      <c r="E43" s="22" t="s">
        <v>114</v>
      </c>
    </row>
    <row r="44" spans="2:5" s="22" customFormat="1" x14ac:dyDescent="0.2">
      <c r="B44" s="170" t="s">
        <v>65</v>
      </c>
      <c r="C44" s="176"/>
      <c r="D44" s="128">
        <f>SUM(C38:C43)</f>
        <v>63000</v>
      </c>
    </row>
    <row r="45" spans="2:5" s="32" customFormat="1" ht="18" x14ac:dyDescent="0.25">
      <c r="B45" s="174" t="s">
        <v>42</v>
      </c>
      <c r="C45" s="175"/>
      <c r="D45" s="175"/>
    </row>
    <row r="46" spans="2:5" s="22" customFormat="1" ht="14.25" x14ac:dyDescent="0.2">
      <c r="B46" s="136" t="s">
        <v>49</v>
      </c>
      <c r="C46" s="137"/>
      <c r="D46" s="137"/>
    </row>
    <row r="47" spans="2:5" s="22" customFormat="1" x14ac:dyDescent="0.2">
      <c r="B47" s="2" t="s">
        <v>138</v>
      </c>
      <c r="C47" s="16">
        <v>8000</v>
      </c>
      <c r="D47" s="129"/>
      <c r="E47" s="22" t="s">
        <v>163</v>
      </c>
    </row>
    <row r="48" spans="2:5" s="22" customFormat="1" x14ac:dyDescent="0.2">
      <c r="B48" s="102" t="s">
        <v>137</v>
      </c>
      <c r="C48" s="16">
        <v>8000</v>
      </c>
      <c r="D48" s="129"/>
      <c r="E48" s="22" t="s">
        <v>163</v>
      </c>
    </row>
    <row r="49" spans="2:5" s="22" customFormat="1" x14ac:dyDescent="0.2">
      <c r="B49" s="102" t="s">
        <v>139</v>
      </c>
      <c r="C49" s="16">
        <v>8000</v>
      </c>
      <c r="D49" s="129"/>
      <c r="E49" s="22" t="s">
        <v>163</v>
      </c>
    </row>
    <row r="50" spans="2:5" s="22" customFormat="1" x14ac:dyDescent="0.2">
      <c r="B50" s="102" t="s">
        <v>117</v>
      </c>
      <c r="C50" s="16">
        <v>3000</v>
      </c>
      <c r="D50" s="129"/>
      <c r="E50" s="22" t="s">
        <v>93</v>
      </c>
    </row>
    <row r="51" spans="2:5" s="22" customFormat="1" x14ac:dyDescent="0.2">
      <c r="B51" s="102" t="s">
        <v>167</v>
      </c>
      <c r="C51" s="16">
        <v>0</v>
      </c>
      <c r="D51" s="129"/>
      <c r="E51" s="22" t="s">
        <v>93</v>
      </c>
    </row>
    <row r="52" spans="2:5" s="22" customFormat="1" x14ac:dyDescent="0.2">
      <c r="B52" s="102" t="s">
        <v>126</v>
      </c>
      <c r="C52" s="16">
        <v>2000</v>
      </c>
      <c r="D52" s="129"/>
      <c r="E52" s="22" t="s">
        <v>93</v>
      </c>
    </row>
    <row r="53" spans="2:5" s="22" customFormat="1" x14ac:dyDescent="0.2">
      <c r="B53" s="170" t="s">
        <v>133</v>
      </c>
      <c r="C53" s="171"/>
      <c r="D53" s="128">
        <f>SUM(C47:C52)</f>
        <v>29000</v>
      </c>
    </row>
    <row r="54" spans="2:5" s="22" customFormat="1" x14ac:dyDescent="0.2">
      <c r="B54" s="67"/>
      <c r="C54" s="68"/>
      <c r="D54" s="61"/>
    </row>
    <row r="55" spans="2:5" s="22" customFormat="1" ht="14.25" x14ac:dyDescent="0.2">
      <c r="B55" s="136" t="s">
        <v>81</v>
      </c>
      <c r="C55" s="137"/>
      <c r="D55" s="137"/>
    </row>
    <row r="56" spans="2:5" s="22" customFormat="1" x14ac:dyDescent="0.2">
      <c r="B56" s="15" t="s">
        <v>118</v>
      </c>
      <c r="C56" s="16">
        <v>10000</v>
      </c>
      <c r="D56" s="129"/>
      <c r="E56" s="22" t="s">
        <v>163</v>
      </c>
    </row>
    <row r="57" spans="2:5" s="22" customFormat="1" x14ac:dyDescent="0.2">
      <c r="B57" s="15" t="s">
        <v>149</v>
      </c>
      <c r="C57" s="16"/>
      <c r="D57" s="129"/>
      <c r="E57" s="22" t="s">
        <v>166</v>
      </c>
    </row>
    <row r="58" spans="2:5" s="22" customFormat="1" x14ac:dyDescent="0.2">
      <c r="B58" s="15" t="s">
        <v>148</v>
      </c>
      <c r="C58" s="16">
        <v>0</v>
      </c>
      <c r="D58" s="129"/>
    </row>
    <row r="59" spans="2:5" s="22" customFormat="1" x14ac:dyDescent="0.2">
      <c r="B59" s="15" t="s">
        <v>164</v>
      </c>
      <c r="C59" s="16">
        <v>10000</v>
      </c>
      <c r="D59" s="129"/>
      <c r="E59" s="22" t="s">
        <v>112</v>
      </c>
    </row>
    <row r="60" spans="2:5" s="22" customFormat="1" x14ac:dyDescent="0.2">
      <c r="B60" s="15" t="s">
        <v>165</v>
      </c>
      <c r="C60" s="16">
        <v>5000</v>
      </c>
      <c r="D60" s="129"/>
      <c r="E60" s="22" t="s">
        <v>93</v>
      </c>
    </row>
    <row r="61" spans="2:5" s="22" customFormat="1" x14ac:dyDescent="0.2">
      <c r="B61" s="15" t="s">
        <v>119</v>
      </c>
      <c r="C61" s="16">
        <v>5000</v>
      </c>
      <c r="D61" s="129"/>
      <c r="E61" s="22" t="s">
        <v>93</v>
      </c>
    </row>
    <row r="62" spans="2:5" s="22" customFormat="1" x14ac:dyDescent="0.2">
      <c r="B62" s="170" t="s">
        <v>82</v>
      </c>
      <c r="C62" s="171"/>
      <c r="D62" s="128">
        <f>SUM(C56:C61)</f>
        <v>30000</v>
      </c>
    </row>
    <row r="63" spans="2:5" s="22" customFormat="1" x14ac:dyDescent="0.2">
      <c r="B63" s="65"/>
      <c r="C63" s="66"/>
      <c r="D63" s="61"/>
    </row>
    <row r="64" spans="2:5" s="22" customFormat="1" ht="14.25" x14ac:dyDescent="0.2">
      <c r="B64" s="136" t="s">
        <v>50</v>
      </c>
      <c r="C64" s="137"/>
      <c r="D64" s="137"/>
    </row>
    <row r="65" spans="2:5" s="22" customFormat="1" x14ac:dyDescent="0.2">
      <c r="B65" s="15" t="s">
        <v>112</v>
      </c>
      <c r="C65" s="16">
        <v>10000</v>
      </c>
      <c r="D65" s="129"/>
      <c r="E65" s="22" t="s">
        <v>112</v>
      </c>
    </row>
    <row r="66" spans="2:5" s="22" customFormat="1" x14ac:dyDescent="0.2">
      <c r="B66" s="15" t="s">
        <v>140</v>
      </c>
      <c r="C66" s="16">
        <v>5000</v>
      </c>
      <c r="D66" s="129"/>
      <c r="E66" s="22" t="s">
        <v>114</v>
      </c>
    </row>
    <row r="67" spans="2:5" s="22" customFormat="1" x14ac:dyDescent="0.2">
      <c r="B67" s="15" t="s">
        <v>208</v>
      </c>
      <c r="C67" s="16">
        <v>0</v>
      </c>
      <c r="D67" s="129"/>
      <c r="E67" s="22" t="s">
        <v>93</v>
      </c>
    </row>
    <row r="68" spans="2:5" s="22" customFormat="1" x14ac:dyDescent="0.2">
      <c r="B68" s="15" t="s">
        <v>211</v>
      </c>
      <c r="C68" s="16">
        <v>0</v>
      </c>
      <c r="D68" s="129"/>
    </row>
    <row r="69" spans="2:5" s="22" customFormat="1" x14ac:dyDescent="0.2">
      <c r="B69" s="15" t="s">
        <v>141</v>
      </c>
      <c r="C69" s="16">
        <v>6600</v>
      </c>
      <c r="D69" s="129"/>
      <c r="E69" s="22" t="s">
        <v>93</v>
      </c>
    </row>
    <row r="70" spans="2:5" s="22" customFormat="1" x14ac:dyDescent="0.2">
      <c r="B70" s="15" t="s">
        <v>142</v>
      </c>
      <c r="C70" s="16">
        <v>5000</v>
      </c>
      <c r="D70" s="129"/>
      <c r="E70" s="22" t="s">
        <v>93</v>
      </c>
    </row>
    <row r="71" spans="2:5" s="22" customFormat="1" x14ac:dyDescent="0.2">
      <c r="B71" s="15" t="s">
        <v>234</v>
      </c>
      <c r="C71" s="16">
        <v>10000</v>
      </c>
      <c r="D71" s="129"/>
      <c r="E71" s="22" t="s">
        <v>166</v>
      </c>
    </row>
    <row r="72" spans="2:5" s="22" customFormat="1" x14ac:dyDescent="0.2">
      <c r="B72" s="170" t="s">
        <v>143</v>
      </c>
      <c r="C72" s="171"/>
      <c r="D72" s="128">
        <f>SUM(C65:C71)</f>
        <v>36600</v>
      </c>
    </row>
    <row r="73" spans="2:5" s="22" customFormat="1" x14ac:dyDescent="0.2">
      <c r="B73" s="65"/>
      <c r="C73" s="89"/>
      <c r="D73" s="61"/>
    </row>
    <row r="74" spans="2:5" s="22" customFormat="1" ht="14.25" x14ac:dyDescent="0.2">
      <c r="B74" s="153" t="s">
        <v>113</v>
      </c>
      <c r="C74" s="154"/>
      <c r="D74" s="154"/>
    </row>
    <row r="75" spans="2:5" s="22" customFormat="1" x14ac:dyDescent="0.2">
      <c r="B75" s="41" t="s">
        <v>120</v>
      </c>
      <c r="C75" s="19">
        <v>5000</v>
      </c>
      <c r="D75" s="129"/>
      <c r="E75" s="22" t="s">
        <v>93</v>
      </c>
    </row>
    <row r="76" spans="2:5" s="22" customFormat="1" x14ac:dyDescent="0.2">
      <c r="B76" s="41" t="s">
        <v>210</v>
      </c>
      <c r="C76" s="54">
        <v>0</v>
      </c>
      <c r="D76" s="129"/>
      <c r="E76" s="22" t="s">
        <v>93</v>
      </c>
    </row>
    <row r="77" spans="2:5" s="22" customFormat="1" x14ac:dyDescent="0.2">
      <c r="B77" s="41" t="s">
        <v>204</v>
      </c>
      <c r="C77" s="54">
        <v>0</v>
      </c>
      <c r="D77" s="129"/>
      <c r="E77" s="22" t="s">
        <v>93</v>
      </c>
    </row>
    <row r="78" spans="2:5" s="22" customFormat="1" x14ac:dyDescent="0.2">
      <c r="B78" s="56" t="s">
        <v>136</v>
      </c>
      <c r="C78" s="54"/>
      <c r="D78" s="131">
        <f>SUM(C75:C77)</f>
        <v>5000</v>
      </c>
    </row>
    <row r="79" spans="2:5" s="22" customFormat="1" x14ac:dyDescent="0.2">
      <c r="B79" s="65"/>
      <c r="C79" s="89"/>
      <c r="D79" s="61"/>
    </row>
    <row r="80" spans="2:5" s="22" customFormat="1" ht="14.25" x14ac:dyDescent="0.2">
      <c r="B80" s="136" t="s">
        <v>48</v>
      </c>
      <c r="C80" s="137"/>
      <c r="D80" s="137"/>
    </row>
    <row r="81" spans="2:5" s="22" customFormat="1" x14ac:dyDescent="0.2">
      <c r="B81" s="15" t="s">
        <v>144</v>
      </c>
      <c r="C81" s="16">
        <v>8000</v>
      </c>
      <c r="D81" s="129"/>
      <c r="E81" s="22" t="s">
        <v>93</v>
      </c>
    </row>
    <row r="82" spans="2:5" s="22" customFormat="1" x14ac:dyDescent="0.2">
      <c r="B82" s="15" t="s">
        <v>145</v>
      </c>
      <c r="C82" s="16">
        <v>0</v>
      </c>
      <c r="D82" s="129"/>
      <c r="E82" s="22" t="s">
        <v>93</v>
      </c>
    </row>
    <row r="83" spans="2:5" s="22" customFormat="1" x14ac:dyDescent="0.2">
      <c r="B83" s="15" t="s">
        <v>146</v>
      </c>
      <c r="C83" s="16">
        <v>0</v>
      </c>
      <c r="D83" s="129"/>
    </row>
    <row r="84" spans="2:5" s="22" customFormat="1" x14ac:dyDescent="0.2">
      <c r="B84" s="170" t="s">
        <v>147</v>
      </c>
      <c r="C84" s="176"/>
      <c r="D84" s="128">
        <f>SUM(C81:C83)</f>
        <v>8000</v>
      </c>
    </row>
    <row r="85" spans="2:5" s="22" customFormat="1" x14ac:dyDescent="0.2">
      <c r="B85" s="117"/>
      <c r="C85" s="118"/>
      <c r="D85" s="61"/>
    </row>
    <row r="86" spans="2:5" s="22" customFormat="1" ht="14.25" x14ac:dyDescent="0.2">
      <c r="B86" s="115" t="s">
        <v>174</v>
      </c>
      <c r="C86" s="118"/>
      <c r="D86" s="61"/>
    </row>
    <row r="87" spans="2:5" s="22" customFormat="1" x14ac:dyDescent="0.2">
      <c r="B87" s="116" t="s">
        <v>175</v>
      </c>
      <c r="C87" s="20">
        <v>5000</v>
      </c>
      <c r="D87" s="61"/>
      <c r="E87" s="22" t="s">
        <v>93</v>
      </c>
    </row>
    <row r="88" spans="2:5" s="22" customFormat="1" x14ac:dyDescent="0.2">
      <c r="B88" s="116" t="s">
        <v>176</v>
      </c>
      <c r="C88" s="20">
        <v>8000</v>
      </c>
      <c r="D88" s="61"/>
      <c r="E88" s="22" t="s">
        <v>93</v>
      </c>
    </row>
    <row r="89" spans="2:5" s="22" customFormat="1" x14ac:dyDescent="0.2">
      <c r="B89" s="116" t="s">
        <v>177</v>
      </c>
      <c r="C89" s="20">
        <v>8000</v>
      </c>
      <c r="D89" s="61"/>
      <c r="E89" s="22" t="s">
        <v>112</v>
      </c>
    </row>
    <row r="90" spans="2:5" s="22" customFormat="1" x14ac:dyDescent="0.2">
      <c r="B90" s="116" t="s">
        <v>178</v>
      </c>
      <c r="C90" s="20">
        <v>5000</v>
      </c>
      <c r="D90" s="61"/>
      <c r="E90" s="22" t="s">
        <v>112</v>
      </c>
    </row>
    <row r="91" spans="2:5" s="22" customFormat="1" x14ac:dyDescent="0.2">
      <c r="B91" s="116" t="s">
        <v>207</v>
      </c>
      <c r="C91" s="20">
        <v>0</v>
      </c>
      <c r="D91" s="61"/>
      <c r="E91" s="22" t="s">
        <v>93</v>
      </c>
    </row>
    <row r="92" spans="2:5" s="22" customFormat="1" x14ac:dyDescent="0.2">
      <c r="B92" s="116" t="s">
        <v>218</v>
      </c>
      <c r="C92" s="20">
        <v>10000</v>
      </c>
      <c r="D92" s="61"/>
      <c r="E92" s="22" t="s">
        <v>179</v>
      </c>
    </row>
    <row r="93" spans="2:5" s="22" customFormat="1" x14ac:dyDescent="0.2">
      <c r="B93" s="116" t="s">
        <v>205</v>
      </c>
      <c r="C93" s="20">
        <v>0</v>
      </c>
      <c r="D93" s="61"/>
      <c r="E93" s="22" t="s">
        <v>93</v>
      </c>
    </row>
    <row r="94" spans="2:5" s="22" customFormat="1" x14ac:dyDescent="0.2">
      <c r="B94" s="117" t="s">
        <v>180</v>
      </c>
      <c r="C94" s="118"/>
      <c r="D94" s="61">
        <f>SUM(C87:C93)</f>
        <v>36000</v>
      </c>
    </row>
    <row r="95" spans="2:5" s="22" customFormat="1" x14ac:dyDescent="0.2">
      <c r="B95" s="106"/>
      <c r="C95" s="107"/>
      <c r="D95" s="61"/>
    </row>
    <row r="96" spans="2:5" s="22" customFormat="1" ht="14.25" x14ac:dyDescent="0.2">
      <c r="B96" s="103" t="s">
        <v>134</v>
      </c>
      <c r="C96" s="107"/>
      <c r="D96" s="61"/>
    </row>
    <row r="97" spans="2:5" s="22" customFormat="1" x14ac:dyDescent="0.2">
      <c r="B97" s="104" t="s">
        <v>219</v>
      </c>
      <c r="C97" s="109">
        <v>7000</v>
      </c>
      <c r="D97" s="61"/>
      <c r="E97" s="22" t="s">
        <v>95</v>
      </c>
    </row>
    <row r="98" spans="2:5" s="22" customFormat="1" x14ac:dyDescent="0.2">
      <c r="B98" s="106" t="s">
        <v>135</v>
      </c>
      <c r="C98" s="107"/>
      <c r="D98" s="61">
        <f>SUM(C97:C97)</f>
        <v>7000</v>
      </c>
    </row>
    <row r="99" spans="2:5" s="32" customFormat="1" x14ac:dyDescent="0.2">
      <c r="B99" s="33"/>
      <c r="C99" s="34"/>
      <c r="D99" s="61"/>
    </row>
    <row r="100" spans="2:5" s="32" customFormat="1" ht="14.25" x14ac:dyDescent="0.2">
      <c r="B100" s="124" t="s">
        <v>187</v>
      </c>
      <c r="C100" s="34"/>
      <c r="D100" s="61"/>
    </row>
    <row r="101" spans="2:5" s="32" customFormat="1" x14ac:dyDescent="0.2">
      <c r="B101" s="123" t="s">
        <v>188</v>
      </c>
      <c r="C101" s="54">
        <v>4500</v>
      </c>
      <c r="D101" s="61"/>
      <c r="E101" s="22" t="s">
        <v>93</v>
      </c>
    </row>
    <row r="102" spans="2:5" s="32" customFormat="1" x14ac:dyDescent="0.2">
      <c r="B102" s="123" t="s">
        <v>189</v>
      </c>
      <c r="C102" s="54">
        <v>10000</v>
      </c>
      <c r="D102" s="54"/>
      <c r="E102" s="22" t="s">
        <v>112</v>
      </c>
    </row>
    <row r="103" spans="2:5" s="32" customFormat="1" x14ac:dyDescent="0.2">
      <c r="B103" s="123" t="s">
        <v>190</v>
      </c>
      <c r="C103" s="54">
        <v>5500</v>
      </c>
      <c r="D103" s="54"/>
      <c r="E103" s="22" t="s">
        <v>93</v>
      </c>
    </row>
    <row r="104" spans="2:5" s="32" customFormat="1" x14ac:dyDescent="0.2">
      <c r="B104" s="123" t="s">
        <v>220</v>
      </c>
      <c r="C104" s="54">
        <v>0</v>
      </c>
      <c r="D104" s="54"/>
      <c r="E104" s="22" t="s">
        <v>93</v>
      </c>
    </row>
    <row r="105" spans="2:5" s="32" customFormat="1" x14ac:dyDescent="0.2">
      <c r="B105" s="123" t="s">
        <v>191</v>
      </c>
      <c r="C105" s="54">
        <v>10000</v>
      </c>
      <c r="D105" s="54"/>
      <c r="E105" s="22" t="s">
        <v>166</v>
      </c>
    </row>
    <row r="106" spans="2:5" s="32" customFormat="1" x14ac:dyDescent="0.2">
      <c r="B106" s="123" t="s">
        <v>179</v>
      </c>
      <c r="C106" s="54">
        <v>10000</v>
      </c>
      <c r="D106" s="54"/>
      <c r="E106" s="22" t="s">
        <v>179</v>
      </c>
    </row>
    <row r="107" spans="2:5" s="32" customFormat="1" x14ac:dyDescent="0.2">
      <c r="B107" s="123" t="s">
        <v>192</v>
      </c>
      <c r="C107" s="54">
        <v>5000</v>
      </c>
      <c r="D107" s="54"/>
      <c r="E107" s="22" t="s">
        <v>93</v>
      </c>
    </row>
    <row r="108" spans="2:5" s="32" customFormat="1" x14ac:dyDescent="0.2">
      <c r="B108" s="123" t="s">
        <v>221</v>
      </c>
      <c r="C108" s="54">
        <v>0</v>
      </c>
      <c r="D108" s="54"/>
      <c r="E108" s="22" t="s">
        <v>93</v>
      </c>
    </row>
    <row r="109" spans="2:5" s="32" customFormat="1" x14ac:dyDescent="0.2">
      <c r="B109" s="123" t="s">
        <v>226</v>
      </c>
      <c r="C109" s="54">
        <v>0</v>
      </c>
      <c r="D109" s="54"/>
      <c r="E109" s="22" t="s">
        <v>93</v>
      </c>
    </row>
    <row r="110" spans="2:5" s="32" customFormat="1" x14ac:dyDescent="0.2">
      <c r="B110" s="125" t="s">
        <v>193</v>
      </c>
      <c r="C110" s="54"/>
      <c r="D110" s="61">
        <f>SUM(C101:C109)</f>
        <v>45000</v>
      </c>
    </row>
    <row r="111" spans="2:5" s="32" customFormat="1" x14ac:dyDescent="0.2">
      <c r="B111" s="122"/>
      <c r="C111" s="34"/>
      <c r="D111" s="29"/>
    </row>
    <row r="112" spans="2:5" s="22" customFormat="1" x14ac:dyDescent="0.2">
      <c r="B112" s="21" t="s">
        <v>74</v>
      </c>
      <c r="C112" s="62"/>
      <c r="D112" s="5">
        <f>SUM(D44,D35,D26,D16,D7)</f>
        <v>413600</v>
      </c>
    </row>
    <row r="113" spans="2:6" s="22" customFormat="1" x14ac:dyDescent="0.2">
      <c r="B113" s="21" t="s">
        <v>169</v>
      </c>
      <c r="C113" s="63"/>
      <c r="D113" s="64">
        <f>SUM(D98,D84,D78,D72,D62,D53,D110,D94)</f>
        <v>196600</v>
      </c>
    </row>
    <row r="114" spans="2:6" s="22" customFormat="1" x14ac:dyDescent="0.2">
      <c r="B114" s="112" t="s">
        <v>168</v>
      </c>
      <c r="C114" s="63"/>
      <c r="D114" s="64"/>
    </row>
    <row r="115" spans="2:6" s="22" customFormat="1" x14ac:dyDescent="0.2">
      <c r="B115" s="108" t="s">
        <v>93</v>
      </c>
      <c r="C115" s="63">
        <f>SUM(C82,C81,C77,C76,C75,C70,C69,C67,C61,C60,C51,C50,C39,C30,C29,C22,C21,C14,C12,C52,C87,C88,C91,C93,C101,C103,C104,C107,C108,C109)</f>
        <v>147700</v>
      </c>
      <c r="D115" s="16"/>
      <c r="E115" s="91">
        <v>100000</v>
      </c>
      <c r="F115" s="98"/>
    </row>
    <row r="116" spans="2:6" s="22" customFormat="1" x14ac:dyDescent="0.2">
      <c r="B116" s="108" t="s">
        <v>88</v>
      </c>
      <c r="C116" s="63">
        <f>SUM(C65,C59,C89,C90,C102)</f>
        <v>43000</v>
      </c>
      <c r="D116" s="16"/>
      <c r="E116" s="91">
        <v>50000</v>
      </c>
      <c r="F116" s="98"/>
    </row>
    <row r="117" spans="2:6" s="22" customFormat="1" x14ac:dyDescent="0.2">
      <c r="B117" s="108" t="s">
        <v>94</v>
      </c>
      <c r="C117" s="63">
        <f>SUM(C66,C41,C40,C31,C23,C13,C5,C43,C15,C4)</f>
        <v>87000</v>
      </c>
      <c r="D117" s="16"/>
      <c r="E117" s="91">
        <v>100000</v>
      </c>
      <c r="F117" s="98"/>
    </row>
    <row r="118" spans="2:6" s="22" customFormat="1" x14ac:dyDescent="0.2">
      <c r="B118" s="108" t="s">
        <v>95</v>
      </c>
      <c r="C118" s="63">
        <f>SUM(C97)</f>
        <v>7000</v>
      </c>
      <c r="D118" s="16"/>
      <c r="E118" s="91">
        <v>15000</v>
      </c>
      <c r="F118" s="98"/>
    </row>
    <row r="119" spans="2:6" s="22" customFormat="1" x14ac:dyDescent="0.2">
      <c r="B119" s="51" t="s">
        <v>96</v>
      </c>
      <c r="C119" s="5">
        <f>SUM(C56,C49,C48,C47,C92,C106)</f>
        <v>54000</v>
      </c>
      <c r="D119" s="16"/>
      <c r="E119" s="91">
        <v>60000</v>
      </c>
      <c r="F119" s="98"/>
    </row>
    <row r="120" spans="2:6" s="22" customFormat="1" x14ac:dyDescent="0.2">
      <c r="B120" s="51" t="s">
        <v>97</v>
      </c>
      <c r="C120" s="5">
        <f>SUM(C25+C24)</f>
        <v>20000</v>
      </c>
      <c r="D120" s="16"/>
      <c r="E120" s="91">
        <v>30000</v>
      </c>
      <c r="F120" s="98"/>
    </row>
    <row r="121" spans="2:6" s="22" customFormat="1" x14ac:dyDescent="0.2">
      <c r="B121" s="51" t="s">
        <v>109</v>
      </c>
      <c r="C121" s="5">
        <f>SUM(C42,C38,C34,C33,C32,C20,C19,C11,C6)</f>
        <v>231500</v>
      </c>
      <c r="D121" s="16"/>
      <c r="E121" s="91">
        <v>150000</v>
      </c>
      <c r="F121" s="98"/>
    </row>
    <row r="122" spans="2:6" s="22" customFormat="1" x14ac:dyDescent="0.2">
      <c r="B122" s="119" t="s">
        <v>166</v>
      </c>
      <c r="C122" s="120">
        <f>SUM(C71,C105,C58)</f>
        <v>20000</v>
      </c>
      <c r="D122" s="16"/>
      <c r="E122" s="91"/>
      <c r="F122" s="98"/>
    </row>
    <row r="123" spans="2:6" s="22" customFormat="1" x14ac:dyDescent="0.2">
      <c r="B123" s="113"/>
      <c r="C123" s="114"/>
      <c r="D123" s="16"/>
      <c r="F123" s="98"/>
    </row>
    <row r="124" spans="2:6" s="22" customFormat="1" x14ac:dyDescent="0.2">
      <c r="B124" s="21" t="s">
        <v>73</v>
      </c>
      <c r="C124" s="63"/>
      <c r="D124" s="16"/>
    </row>
    <row r="125" spans="2:6" ht="14.25" x14ac:dyDescent="0.2">
      <c r="B125" s="38" t="s">
        <v>41</v>
      </c>
      <c r="C125" s="39"/>
      <c r="D125" s="40">
        <f>SUM(D2+D72+D62+D84+D44+D35+D26+D16+D7+D53+D98+D78+D94+D110)</f>
        <v>620200</v>
      </c>
    </row>
    <row r="126" spans="2:6" x14ac:dyDescent="0.2">
      <c r="B126" s="169"/>
      <c r="C126" s="169"/>
      <c r="D126" s="169"/>
    </row>
  </sheetData>
  <mergeCells count="27">
    <mergeCell ref="B28:D28"/>
    <mergeCell ref="B37:D37"/>
    <mergeCell ref="B35:C35"/>
    <mergeCell ref="B27:D27"/>
    <mergeCell ref="B17:D17"/>
    <mergeCell ref="B26:C26"/>
    <mergeCell ref="B1:D1"/>
    <mergeCell ref="B9:D9"/>
    <mergeCell ref="B3:D3"/>
    <mergeCell ref="B2:C2"/>
    <mergeCell ref="B18:D18"/>
    <mergeCell ref="B8:D8"/>
    <mergeCell ref="B7:C7"/>
    <mergeCell ref="B16:C16"/>
    <mergeCell ref="B126:D126"/>
    <mergeCell ref="B72:C72"/>
    <mergeCell ref="B36:D36"/>
    <mergeCell ref="B46:D46"/>
    <mergeCell ref="B45:D45"/>
    <mergeCell ref="B84:C84"/>
    <mergeCell ref="B62:C62"/>
    <mergeCell ref="B44:C44"/>
    <mergeCell ref="B53:C53"/>
    <mergeCell ref="B64:D64"/>
    <mergeCell ref="B80:D80"/>
    <mergeCell ref="B55:D55"/>
    <mergeCell ref="B74:D74"/>
  </mergeCells>
  <phoneticPr fontId="10" type="noConversion"/>
  <pageMargins left="0.25" right="0.25" top="0.75" bottom="0.75" header="0.3" footer="0.3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zoomScaleNormal="100" workbookViewId="0">
      <selection activeCell="H23" sqref="H23"/>
    </sheetView>
  </sheetViews>
  <sheetFormatPr defaultRowHeight="12.75" x14ac:dyDescent="0.2"/>
  <cols>
    <col min="1" max="1" width="9.140625" style="36"/>
    <col min="2" max="2" width="20.28515625" style="36" customWidth="1"/>
    <col min="3" max="3" width="25.42578125" style="36" customWidth="1"/>
    <col min="4" max="4" width="9.28515625" style="36" bestFit="1" customWidth="1"/>
    <col min="5" max="5" width="12.7109375" style="36" customWidth="1"/>
    <col min="6" max="16384" width="9.140625" style="36"/>
  </cols>
  <sheetData>
    <row r="1" spans="2:5" s="18" customFormat="1" ht="18" x14ac:dyDescent="0.25">
      <c r="B1" s="158" t="s">
        <v>123</v>
      </c>
      <c r="C1" s="158"/>
      <c r="D1" s="158"/>
      <c r="E1" s="158"/>
    </row>
    <row r="2" spans="2:5" s="18" customFormat="1" ht="15" x14ac:dyDescent="0.2">
      <c r="B2" s="195" t="s">
        <v>121</v>
      </c>
      <c r="C2" s="195"/>
      <c r="D2" s="195"/>
      <c r="E2" s="199">
        <v>1000</v>
      </c>
    </row>
    <row r="3" spans="2:5" s="18" customFormat="1" ht="15" x14ac:dyDescent="0.2">
      <c r="B3" s="180" t="s">
        <v>28</v>
      </c>
      <c r="C3" s="181"/>
      <c r="D3" s="181"/>
      <c r="E3" s="188"/>
    </row>
    <row r="4" spans="2:5" s="18" customFormat="1" x14ac:dyDescent="0.2">
      <c r="B4" s="87" t="s">
        <v>157</v>
      </c>
      <c r="C4" s="88"/>
      <c r="D4" s="16">
        <v>4000</v>
      </c>
      <c r="E4" s="16"/>
    </row>
    <row r="5" spans="2:5" s="18" customFormat="1" x14ac:dyDescent="0.2">
      <c r="B5" s="170" t="s">
        <v>62</v>
      </c>
      <c r="C5" s="171"/>
      <c r="D5" s="176"/>
      <c r="E5" s="26">
        <f>SUM(D4)</f>
        <v>4000</v>
      </c>
    </row>
    <row r="6" spans="2:5" s="18" customFormat="1" x14ac:dyDescent="0.2">
      <c r="B6" s="57"/>
      <c r="C6" s="58"/>
      <c r="D6" s="58"/>
      <c r="E6" s="29"/>
    </row>
    <row r="7" spans="2:5" s="18" customFormat="1" ht="15" x14ac:dyDescent="0.2">
      <c r="B7" s="180" t="s">
        <v>56</v>
      </c>
      <c r="C7" s="181"/>
      <c r="D7" s="181"/>
      <c r="E7" s="188"/>
    </row>
    <row r="8" spans="2:5" s="18" customFormat="1" x14ac:dyDescent="0.2">
      <c r="B8" s="87" t="s">
        <v>116</v>
      </c>
      <c r="C8" s="2"/>
      <c r="D8" s="16">
        <v>4000</v>
      </c>
      <c r="E8" s="12"/>
    </row>
    <row r="9" spans="2:5" s="18" customFormat="1" x14ac:dyDescent="0.2">
      <c r="B9" s="170" t="s">
        <v>63</v>
      </c>
      <c r="C9" s="171"/>
      <c r="D9" s="176"/>
      <c r="E9" s="26">
        <f>SUM(D8)</f>
        <v>4000</v>
      </c>
    </row>
    <row r="10" spans="2:5" s="18" customFormat="1" x14ac:dyDescent="0.2">
      <c r="B10" s="192"/>
      <c r="C10" s="193"/>
      <c r="D10" s="193"/>
      <c r="E10" s="194"/>
    </row>
    <row r="11" spans="2:5" s="18" customFormat="1" ht="15" x14ac:dyDescent="0.2">
      <c r="B11" s="180" t="s">
        <v>86</v>
      </c>
      <c r="C11" s="181"/>
      <c r="D11" s="181"/>
      <c r="E11" s="188"/>
    </row>
    <row r="12" spans="2:5" s="18" customFormat="1" x14ac:dyDescent="0.2">
      <c r="B12" s="100" t="s">
        <v>122</v>
      </c>
      <c r="C12" s="101"/>
      <c r="D12" s="16">
        <v>3000</v>
      </c>
      <c r="E12" s="12"/>
    </row>
    <row r="13" spans="2:5" s="18" customFormat="1" x14ac:dyDescent="0.2">
      <c r="B13" s="162" t="s">
        <v>75</v>
      </c>
      <c r="C13" s="164"/>
      <c r="D13" s="16">
        <v>4000</v>
      </c>
      <c r="E13" s="12"/>
    </row>
    <row r="14" spans="2:5" s="18" customFormat="1" x14ac:dyDescent="0.2">
      <c r="B14" s="162" t="s">
        <v>91</v>
      </c>
      <c r="C14" s="164"/>
      <c r="D14" s="16">
        <v>7000</v>
      </c>
      <c r="E14" s="12"/>
    </row>
    <row r="15" spans="2:5" s="18" customFormat="1" x14ac:dyDescent="0.2">
      <c r="B15" s="59" t="s">
        <v>87</v>
      </c>
      <c r="C15" s="60"/>
      <c r="D15" s="61"/>
      <c r="E15" s="26">
        <f>SUM(D12:D14)</f>
        <v>14000</v>
      </c>
    </row>
    <row r="16" spans="2:5" s="18" customFormat="1" x14ac:dyDescent="0.2">
      <c r="B16" s="189"/>
      <c r="C16" s="190"/>
      <c r="D16" s="190"/>
      <c r="E16" s="191"/>
    </row>
    <row r="17" spans="2:5" s="18" customFormat="1" ht="14.25" x14ac:dyDescent="0.2">
      <c r="B17" s="136" t="s">
        <v>37</v>
      </c>
      <c r="C17" s="137"/>
      <c r="D17" s="138"/>
      <c r="E17" s="6">
        <f>SUM(E2+E9+E5+E15)</f>
        <v>23000</v>
      </c>
    </row>
    <row r="18" spans="2:5" x14ac:dyDescent="0.2">
      <c r="B18" s="13"/>
      <c r="C18" s="13"/>
      <c r="D18" s="37"/>
      <c r="E18" s="37"/>
    </row>
  </sheetData>
  <mergeCells count="12">
    <mergeCell ref="B1:E1"/>
    <mergeCell ref="B2:D2"/>
    <mergeCell ref="B13:C13"/>
    <mergeCell ref="B17:D17"/>
    <mergeCell ref="B3:E3"/>
    <mergeCell ref="B14:C14"/>
    <mergeCell ref="B5:D5"/>
    <mergeCell ref="B7:E7"/>
    <mergeCell ref="B9:D9"/>
    <mergeCell ref="B16:E16"/>
    <mergeCell ref="B11:E11"/>
    <mergeCell ref="B10:E10"/>
  </mergeCells>
  <pageMargins left="0.4" right="0.43" top="1" bottom="1" header="0.18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workbookViewId="0">
      <selection activeCell="D29" sqref="D29"/>
    </sheetView>
  </sheetViews>
  <sheetFormatPr defaultRowHeight="12.75" x14ac:dyDescent="0.2"/>
  <cols>
    <col min="1" max="1" width="9.140625" style="22"/>
    <col min="2" max="2" width="26.42578125" style="22" customWidth="1"/>
    <col min="3" max="3" width="21.85546875" style="22" customWidth="1"/>
    <col min="4" max="4" width="12.85546875" style="22" customWidth="1"/>
    <col min="5" max="16384" width="9.140625" style="22"/>
  </cols>
  <sheetData>
    <row r="1" spans="2:4" ht="18" x14ac:dyDescent="0.25">
      <c r="B1" s="196" t="s">
        <v>170</v>
      </c>
      <c r="C1" s="196"/>
      <c r="D1" s="196"/>
    </row>
    <row r="2" spans="2:4" ht="15" x14ac:dyDescent="0.2">
      <c r="B2" s="180" t="s">
        <v>31</v>
      </c>
      <c r="C2" s="181"/>
      <c r="D2" s="188"/>
    </row>
    <row r="3" spans="2:4" x14ac:dyDescent="0.2">
      <c r="B3" s="162" t="s">
        <v>23</v>
      </c>
      <c r="C3" s="164"/>
      <c r="D3" s="16">
        <v>6000</v>
      </c>
    </row>
    <row r="4" spans="2:4" x14ac:dyDescent="0.2">
      <c r="B4" s="24" t="s">
        <v>32</v>
      </c>
      <c r="C4" s="25"/>
      <c r="D4" s="26">
        <f>SUM(D3)</f>
        <v>6000</v>
      </c>
    </row>
    <row r="5" spans="2:4" x14ac:dyDescent="0.2">
      <c r="B5" s="172"/>
      <c r="C5" s="173"/>
      <c r="D5" s="197"/>
    </row>
    <row r="6" spans="2:4" ht="15" x14ac:dyDescent="0.2">
      <c r="B6" s="180" t="s">
        <v>68</v>
      </c>
      <c r="C6" s="181"/>
      <c r="D6" s="188"/>
    </row>
    <row r="7" spans="2:4" x14ac:dyDescent="0.2">
      <c r="B7" s="162" t="s">
        <v>83</v>
      </c>
      <c r="C7" s="164"/>
      <c r="D7" s="20">
        <v>14600</v>
      </c>
    </row>
    <row r="8" spans="2:4" x14ac:dyDescent="0.2">
      <c r="B8" s="2" t="s">
        <v>77</v>
      </c>
      <c r="C8" s="2"/>
      <c r="D8" s="20">
        <v>10000</v>
      </c>
    </row>
    <row r="9" spans="2:4" x14ac:dyDescent="0.2">
      <c r="B9" s="2" t="s">
        <v>84</v>
      </c>
      <c r="C9" s="2"/>
      <c r="D9" s="20">
        <v>0</v>
      </c>
    </row>
    <row r="10" spans="2:4" x14ac:dyDescent="0.2">
      <c r="B10" s="2" t="s">
        <v>92</v>
      </c>
      <c r="C10" s="2"/>
      <c r="D10" s="20">
        <v>20400</v>
      </c>
    </row>
    <row r="11" spans="2:4" x14ac:dyDescent="0.2">
      <c r="B11" s="170" t="s">
        <v>30</v>
      </c>
      <c r="C11" s="176"/>
      <c r="D11" s="26">
        <f>SUM(D7:D10)</f>
        <v>45000</v>
      </c>
    </row>
    <row r="12" spans="2:4" x14ac:dyDescent="0.2">
      <c r="B12" s="189"/>
      <c r="C12" s="190"/>
      <c r="D12" s="191"/>
    </row>
    <row r="13" spans="2:4" ht="15" x14ac:dyDescent="0.2">
      <c r="B13" s="180" t="s">
        <v>66</v>
      </c>
      <c r="C13" s="181"/>
      <c r="D13" s="188"/>
    </row>
    <row r="14" spans="2:4" x14ac:dyDescent="0.2">
      <c r="B14" s="162" t="s">
        <v>23</v>
      </c>
      <c r="C14" s="164"/>
      <c r="D14" s="16">
        <v>5000</v>
      </c>
    </row>
    <row r="15" spans="2:4" x14ac:dyDescent="0.2">
      <c r="B15" s="162" t="s">
        <v>159</v>
      </c>
      <c r="C15" s="164"/>
      <c r="D15" s="16">
        <v>7000</v>
      </c>
    </row>
    <row r="16" spans="2:4" x14ac:dyDescent="0.2">
      <c r="B16" s="162" t="s">
        <v>47</v>
      </c>
      <c r="C16" s="164"/>
      <c r="D16" s="16">
        <v>1000</v>
      </c>
    </row>
    <row r="17" spans="2:4" x14ac:dyDescent="0.2">
      <c r="B17" s="104" t="s">
        <v>160</v>
      </c>
      <c r="C17" s="105"/>
      <c r="D17" s="16">
        <v>15000</v>
      </c>
    </row>
    <row r="18" spans="2:4" x14ac:dyDescent="0.2">
      <c r="B18" s="104" t="s">
        <v>161</v>
      </c>
      <c r="C18" s="105"/>
      <c r="D18" s="16">
        <v>9200</v>
      </c>
    </row>
    <row r="19" spans="2:4" x14ac:dyDescent="0.2">
      <c r="B19" s="170" t="s">
        <v>67</v>
      </c>
      <c r="C19" s="176"/>
      <c r="D19" s="26">
        <f>SUM(D14:D18)</f>
        <v>37200</v>
      </c>
    </row>
    <row r="20" spans="2:4" x14ac:dyDescent="0.2">
      <c r="B20" s="85" t="s">
        <v>98</v>
      </c>
      <c r="C20" s="86"/>
      <c r="D20" s="29">
        <v>5000</v>
      </c>
    </row>
    <row r="21" spans="2:4" x14ac:dyDescent="0.2">
      <c r="B21" s="106" t="s">
        <v>222</v>
      </c>
      <c r="C21" s="107"/>
      <c r="D21" s="29">
        <v>0</v>
      </c>
    </row>
    <row r="22" spans="2:4" x14ac:dyDescent="0.2">
      <c r="B22" s="189"/>
      <c r="C22" s="190"/>
      <c r="D22" s="191"/>
    </row>
    <row r="23" spans="2:4" ht="14.25" x14ac:dyDescent="0.2">
      <c r="B23" s="136" t="s">
        <v>172</v>
      </c>
      <c r="C23" s="138"/>
      <c r="D23" s="6">
        <f>SUM(D4+D19+D11+D20+D21)</f>
        <v>93200</v>
      </c>
    </row>
  </sheetData>
  <mergeCells count="15">
    <mergeCell ref="B23:C23"/>
    <mergeCell ref="B1:D1"/>
    <mergeCell ref="B2:D2"/>
    <mergeCell ref="B6:D6"/>
    <mergeCell ref="B13:D13"/>
    <mergeCell ref="B22:D22"/>
    <mergeCell ref="B3:C3"/>
    <mergeCell ref="B5:D5"/>
    <mergeCell ref="B19:C19"/>
    <mergeCell ref="B12:D12"/>
    <mergeCell ref="B11:C11"/>
    <mergeCell ref="B14:C14"/>
    <mergeCell ref="B15:C15"/>
    <mergeCell ref="B16:C16"/>
    <mergeCell ref="B7:C7"/>
  </mergeCells>
  <phoneticPr fontId="1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Budget2018</vt:lpstr>
      <vt:lpstr>Best.-Adm.</vt:lpstr>
      <vt:lpstr>SU</vt:lpstr>
      <vt:lpstr>AU</vt:lpstr>
      <vt:lpstr>Dommere</vt:lpstr>
      <vt:lpstr>Ø-Udvalg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Larsen</dc:creator>
  <cp:lastModifiedBy>Nikolaj Nedovic Larsen</cp:lastModifiedBy>
  <cp:lastPrinted>2017-10-31T13:30:23Z</cp:lastPrinted>
  <dcterms:created xsi:type="dcterms:W3CDTF">2012-09-20T07:01:58Z</dcterms:created>
  <dcterms:modified xsi:type="dcterms:W3CDTF">2017-11-19T16:38:46Z</dcterms:modified>
</cp:coreProperties>
</file>